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https://d.docs.live.net/232703c0f6c233d1/ドキュメント/blog/公開ツール/教育費算出シート/"/>
    </mc:Choice>
  </mc:AlternateContent>
  <xr:revisionPtr revIDLastSave="4" documentId="13_ncr:1_{8B3CEC31-A18A-4444-9BD2-0D17811DB6B9}" xr6:coauthVersionLast="47" xr6:coauthVersionMax="47" xr10:uidLastSave="{82D3D857-C90C-414E-91FE-E3142495183E}"/>
  <bookViews>
    <workbookView xWindow="19090" yWindow="-110" windowWidth="19420" windowHeight="10300" xr2:uid="{AC02D37F-A1AD-480A-B16A-4FFDEABAEBFA}"/>
  </bookViews>
  <sheets>
    <sheet name="教育費算出シートについて" sheetId="8" r:id="rId1"/>
    <sheet name="教育費算出シート" sheetId="3" r:id="rId2"/>
  </sheets>
  <definedNames>
    <definedName name="_xlnm.Print_Area" localSheetId="1">教育費算出シート!$B$1:$L$20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2" i="3" l="1"/>
  <c r="J11" i="3"/>
  <c r="J8" i="3"/>
  <c r="J9" i="3"/>
  <c r="J10" i="3"/>
  <c r="J7" i="3"/>
  <c r="F47" i="3" a="1"/>
  <c r="F47" i="3" s="1"/>
  <c r="F12" i="3"/>
  <c r="E17" i="3"/>
  <c r="F17" i="3" s="1"/>
  <c r="E16" i="3"/>
  <c r="F16" i="3" s="1"/>
  <c r="F66" i="3"/>
  <c r="F67" i="3"/>
  <c r="F65" i="3"/>
  <c r="F56" i="3" a="1"/>
  <c r="F56" i="3" s="1"/>
  <c r="F58" i="3" a="1"/>
  <c r="F58" i="3" s="1"/>
  <c r="F57" i="3" a="1"/>
  <c r="F57" i="3" s="1"/>
  <c r="F48" i="3" a="1"/>
  <c r="F48" i="3" s="1"/>
  <c r="F49" i="3" a="1"/>
  <c r="F49" i="3" s="1"/>
  <c r="F40" i="3" a="1"/>
  <c r="F40" i="3" s="1"/>
  <c r="F26" i="3" a="1"/>
  <c r="F26" i="3" s="1"/>
  <c r="F27" i="3" a="1"/>
  <c r="F27" i="3" s="1"/>
  <c r="F28" i="3" a="1"/>
  <c r="F28" i="3" s="1"/>
  <c r="F29" i="3" a="1"/>
  <c r="F29" i="3" s="1"/>
  <c r="F30" i="3" a="1"/>
  <c r="F30" i="3" s="1"/>
  <c r="F31" i="3" a="1"/>
  <c r="F31" i="3" s="1"/>
  <c r="F32" i="3" a="1"/>
  <c r="F32" i="3" s="1"/>
  <c r="F33" i="3" a="1"/>
  <c r="F33" i="3" s="1"/>
  <c r="F34" i="3" a="1"/>
  <c r="F34" i="3" s="1"/>
  <c r="F37" i="3" a="1"/>
  <c r="F37" i="3" s="1"/>
  <c r="F36" i="3" a="1"/>
  <c r="F36" i="3" s="1"/>
  <c r="F35" i="3" a="1"/>
  <c r="F35" i="3" s="1"/>
  <c r="F38" i="3" a="1"/>
  <c r="F38" i="3" s="1"/>
  <c r="F39" i="3" a="1"/>
  <c r="F39" i="3" s="1"/>
  <c r="L9" i="3" l="1"/>
  <c r="L11" i="3"/>
  <c r="L12" i="3"/>
  <c r="L7" i="3"/>
  <c r="L10" i="3"/>
  <c r="L8" i="3"/>
  <c r="F18" i="3"/>
  <c r="L6" i="3" l="1"/>
  <c r="L15"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<sst xmlns="http://schemas.openxmlformats.org/spreadsheetml/2006/main" count="150" uniqueCount="112">
  <si>
    <t>生活費</t>
    <rPh sb="0" eb="3">
      <t>セイカツヒ</t>
    </rPh>
    <phoneticPr fontId="1"/>
  </si>
  <si>
    <t>平均生活費</t>
    <rPh sb="0" eb="2">
      <t>ヘイキン</t>
    </rPh>
    <rPh sb="2" eb="5">
      <t>セイカツヒ</t>
    </rPh>
    <phoneticPr fontId="1"/>
  </si>
  <si>
    <t>幼稚園</t>
  </si>
  <si>
    <t>幼稚園</t>
    <rPh sb="0" eb="3">
      <t>ヨウチエン</t>
    </rPh>
    <phoneticPr fontId="1"/>
  </si>
  <si>
    <t>小学校</t>
  </si>
  <si>
    <t>小学校</t>
    <rPh sb="0" eb="3">
      <t>ショウガッコウ</t>
    </rPh>
    <phoneticPr fontId="1"/>
  </si>
  <si>
    <t>中学校</t>
  </si>
  <si>
    <t>中学校</t>
    <rPh sb="0" eb="3">
      <t>チュウガッコウ</t>
    </rPh>
    <phoneticPr fontId="1"/>
  </si>
  <si>
    <t>高等学校</t>
    <rPh sb="0" eb="4">
      <t>コウトウガッコウ</t>
    </rPh>
    <phoneticPr fontId="1"/>
  </si>
  <si>
    <t>大学</t>
    <rPh sb="0" eb="2">
      <t>ダイガク</t>
    </rPh>
    <phoneticPr fontId="1"/>
  </si>
  <si>
    <t>公立</t>
  </si>
  <si>
    <t>通学方法</t>
    <rPh sb="0" eb="4">
      <t>ツウガクホウホウ</t>
    </rPh>
    <phoneticPr fontId="1"/>
  </si>
  <si>
    <t>区分</t>
  </si>
  <si>
    <t>学年（年齢）</t>
  </si>
  <si>
    <t>公立（円）</t>
  </si>
  <si>
    <t>私立（円）</t>
  </si>
  <si>
    <t>3歳</t>
  </si>
  <si>
    <t>4歳</t>
  </si>
  <si>
    <t>5歳</t>
  </si>
  <si>
    <t>第1学年</t>
  </si>
  <si>
    <t>第2学年</t>
  </si>
  <si>
    <t>第3学年</t>
  </si>
  <si>
    <t>第4学年</t>
  </si>
  <si>
    <t>第5学年</t>
  </si>
  <si>
    <t>第6学年</t>
  </si>
  <si>
    <t>計算対象年数</t>
    <rPh sb="0" eb="4">
      <t>ケイサンタイショウ</t>
    </rPh>
    <rPh sb="4" eb="6">
      <t>ネンスウ</t>
    </rPh>
    <phoneticPr fontId="1"/>
  </si>
  <si>
    <t>高等学校
（全日制）</t>
    <phoneticPr fontId="1"/>
  </si>
  <si>
    <t>計算結果（円）</t>
    <rPh sb="0" eb="2">
      <t>ケイサン</t>
    </rPh>
    <rPh sb="2" eb="4">
      <t>ケッカ</t>
    </rPh>
    <rPh sb="5" eb="6">
      <t>エン</t>
    </rPh>
    <phoneticPr fontId="1"/>
  </si>
  <si>
    <t>理系</t>
    <rPh sb="0" eb="2">
      <t>リケイ</t>
    </rPh>
    <phoneticPr fontId="2"/>
  </si>
  <si>
    <t>文系</t>
    <rPh sb="0" eb="2">
      <t>ブンケイ</t>
    </rPh>
    <phoneticPr fontId="2"/>
  </si>
  <si>
    <t>医歯系</t>
    <rPh sb="0" eb="1">
      <t>イ</t>
    </rPh>
    <rPh sb="1" eb="2">
      <t>ハ</t>
    </rPh>
    <rPh sb="2" eb="3">
      <t>ケイ</t>
    </rPh>
    <phoneticPr fontId="2"/>
  </si>
  <si>
    <t>学科系統</t>
    <rPh sb="0" eb="2">
      <t>ガッカ</t>
    </rPh>
    <rPh sb="2" eb="4">
      <t>ケイトウ</t>
    </rPh>
    <phoneticPr fontId="1"/>
  </si>
  <si>
    <t>学校</t>
    <rPh sb="0" eb="2">
      <t>ガッコウ</t>
    </rPh>
    <phoneticPr fontId="1"/>
  </si>
  <si>
    <t>公立/私立</t>
    <rPh sb="3" eb="5">
      <t>シリツ</t>
    </rPh>
    <phoneticPr fontId="1"/>
  </si>
  <si>
    <t>▼参考（高等学校までの教育費）</t>
    <rPh sb="1" eb="3">
      <t>サンコウ</t>
    </rPh>
    <rPh sb="4" eb="8">
      <t>コウトウガッコウ</t>
    </rPh>
    <rPh sb="11" eb="14">
      <t>キョウイクヒ</t>
    </rPh>
    <phoneticPr fontId="1"/>
  </si>
  <si>
    <t>※金額に含まれるのは、授業料、修学旅行費、給食費、学習塾費など</t>
    <rPh sb="1" eb="3">
      <t>キンガク</t>
    </rPh>
    <rPh sb="4" eb="5">
      <t>フク</t>
    </rPh>
    <rPh sb="11" eb="14">
      <t>ジュギョウリョウ</t>
    </rPh>
    <rPh sb="15" eb="19">
      <t>シュウガクリョコウ</t>
    </rPh>
    <rPh sb="19" eb="20">
      <t>ヒ</t>
    </rPh>
    <rPh sb="21" eb="23">
      <t>キュウショク</t>
    </rPh>
    <rPh sb="23" eb="24">
      <t>ヒ</t>
    </rPh>
    <rPh sb="25" eb="28">
      <t>ガクシュウジュク</t>
    </rPh>
    <rPh sb="28" eb="29">
      <t>ヒ</t>
    </rPh>
    <phoneticPr fontId="1"/>
  </si>
  <si>
    <t>※金額に含まれるのは、授業料、課外活動費、通学費など</t>
    <rPh sb="1" eb="3">
      <t>キンガク</t>
    </rPh>
    <rPh sb="4" eb="5">
      <t>フク</t>
    </rPh>
    <rPh sb="11" eb="14">
      <t>ジュギョウリョウ</t>
    </rPh>
    <rPh sb="15" eb="17">
      <t>カガイ</t>
    </rPh>
    <rPh sb="17" eb="20">
      <t>カツドウヒ</t>
    </rPh>
    <rPh sb="21" eb="23">
      <t>ツウガク</t>
    </rPh>
    <rPh sb="23" eb="24">
      <t>ヒ</t>
    </rPh>
    <phoneticPr fontId="1"/>
  </si>
  <si>
    <t>区分</t>
    <rPh sb="0" eb="2">
      <t>クブン</t>
    </rPh>
    <phoneticPr fontId="1"/>
  </si>
  <si>
    <t>通学区分</t>
    <rPh sb="0" eb="2">
      <t>ツウガク</t>
    </rPh>
    <rPh sb="2" eb="4">
      <t>クブン</t>
    </rPh>
    <phoneticPr fontId="1"/>
  </si>
  <si>
    <t>自宅</t>
    <rPh sb="0" eb="2">
      <t>ジタク</t>
    </rPh>
    <phoneticPr fontId="2"/>
  </si>
  <si>
    <t>アパート等</t>
    <rPh sb="4" eb="5">
      <t>ナド</t>
    </rPh>
    <phoneticPr fontId="2"/>
  </si>
  <si>
    <t>学寮</t>
    <rPh sb="0" eb="2">
      <t>ガクリョウ</t>
    </rPh>
    <phoneticPr fontId="2"/>
  </si>
  <si>
    <t>※金額に含まれるのは、食費、住居・光熱費、娯楽費など</t>
    <rPh sb="1" eb="3">
      <t>キンガク</t>
    </rPh>
    <rPh sb="4" eb="5">
      <t>フク</t>
    </rPh>
    <rPh sb="11" eb="13">
      <t>ショクヒ</t>
    </rPh>
    <rPh sb="14" eb="16">
      <t>ジュウキョ</t>
    </rPh>
    <rPh sb="17" eb="20">
      <t>コウネツヒ</t>
    </rPh>
    <rPh sb="21" eb="23">
      <t>ゴラク</t>
    </rPh>
    <rPh sb="23" eb="24">
      <t>ヒ</t>
    </rPh>
    <rPh sb="24" eb="25">
      <t>ガクヒ</t>
    </rPh>
    <phoneticPr fontId="1"/>
  </si>
  <si>
    <t>大学
（昼間）</t>
    <rPh sb="0" eb="2">
      <t>ダイガク</t>
    </rPh>
    <rPh sb="4" eb="6">
      <t>ヒルマ</t>
    </rPh>
    <phoneticPr fontId="1"/>
  </si>
  <si>
    <t>▼参考（大学での学費）</t>
    <rPh sb="1" eb="3">
      <t>サンコウ</t>
    </rPh>
    <rPh sb="4" eb="6">
      <t>ダイガク</t>
    </rPh>
    <rPh sb="8" eb="10">
      <t>ガクヒ</t>
    </rPh>
    <phoneticPr fontId="1"/>
  </si>
  <si>
    <t>▼参考（大学での生活費）</t>
    <rPh sb="1" eb="3">
      <t>サンコウ</t>
    </rPh>
    <rPh sb="4" eb="6">
      <t>ダイガク</t>
    </rPh>
    <rPh sb="8" eb="11">
      <t>セイカツヒ</t>
    </rPh>
    <phoneticPr fontId="1"/>
  </si>
  <si>
    <t>※文部科学省「令和５年度子供の学習費調査」より</t>
    <rPh sb="1" eb="6">
      <t>モンブカガクショウ</t>
    </rPh>
    <phoneticPr fontId="1"/>
  </si>
  <si>
    <t>※日本学生支援機構「令和4年度学生生活調査」から抽出して編集</t>
    <rPh sb="1" eb="3">
      <t>ニホン</t>
    </rPh>
    <rPh sb="3" eb="5">
      <t>ガクセイ</t>
    </rPh>
    <rPh sb="5" eb="7">
      <t>シエン</t>
    </rPh>
    <rPh sb="7" eb="9">
      <t>キコウ</t>
    </rPh>
    <rPh sb="24" eb="26">
      <t>チュウシュツ</t>
    </rPh>
    <rPh sb="28" eb="30">
      <t>ヘンシュウ</t>
    </rPh>
    <phoneticPr fontId="1"/>
  </si>
  <si>
    <t>奨学金</t>
    <rPh sb="0" eb="3">
      <t>ショウガクキン</t>
    </rPh>
    <phoneticPr fontId="1"/>
  </si>
  <si>
    <t>アルバイト</t>
    <phoneticPr fontId="1"/>
  </si>
  <si>
    <t>▼参考（大学への入学金）</t>
    <rPh sb="1" eb="3">
      <t>サンコウ</t>
    </rPh>
    <rPh sb="4" eb="6">
      <t>ダイガク</t>
    </rPh>
    <rPh sb="8" eb="11">
      <t>ニュウガクキン</t>
    </rPh>
    <rPh sb="11" eb="12">
      <t>ヒヨウ</t>
    </rPh>
    <phoneticPr fontId="1"/>
  </si>
  <si>
    <t>※文部科学省「私立大学等の令和5年度入学者に係る学生納付金等調査」より</t>
    <rPh sb="1" eb="6">
      <t>モンブカガクショウ</t>
    </rPh>
    <phoneticPr fontId="1"/>
  </si>
  <si>
    <t>※公立は、同調査の参考資料より（地域外入学の金額を抜粋）</t>
    <rPh sb="1" eb="3">
      <t>コウリツ</t>
    </rPh>
    <rPh sb="5" eb="8">
      <t>ドウチョウサ</t>
    </rPh>
    <rPh sb="9" eb="13">
      <t>サンコウシリョウ</t>
    </rPh>
    <rPh sb="16" eb="21">
      <t>チイキガイニュウガク</t>
    </rPh>
    <rPh sb="22" eb="24">
      <t>キンガク</t>
    </rPh>
    <rPh sb="25" eb="27">
      <t>バッスイ</t>
    </rPh>
    <phoneticPr fontId="1"/>
  </si>
  <si>
    <t>対平均比</t>
    <rPh sb="0" eb="4">
      <t>タイヘイキンヒ</t>
    </rPh>
    <phoneticPr fontId="1"/>
  </si>
  <si>
    <t>計算対象期間分</t>
    <rPh sb="0" eb="4">
      <t>ケイサンタイショウ</t>
    </rPh>
    <rPh sb="4" eb="6">
      <t>キカン</t>
    </rPh>
    <rPh sb="6" eb="7">
      <t>ブン</t>
    </rPh>
    <phoneticPr fontId="1"/>
  </si>
  <si>
    <t>合計</t>
    <rPh sb="0" eb="2">
      <t>ゴウケイ</t>
    </rPh>
    <phoneticPr fontId="1"/>
  </si>
  <si>
    <t>教育費対象期間</t>
    <rPh sb="0" eb="3">
      <t>キョウイクヒ</t>
    </rPh>
    <rPh sb="3" eb="7">
      <t>タイショウキカン</t>
    </rPh>
    <phoneticPr fontId="1"/>
  </si>
  <si>
    <t>平均額(円)</t>
    <rPh sb="0" eb="3">
      <t>ヘイキンガク</t>
    </rPh>
    <rPh sb="4" eb="5">
      <t>エン</t>
    </rPh>
    <phoneticPr fontId="1"/>
  </si>
  <si>
    <t>年収(円)</t>
    <rPh sb="0" eb="1">
      <t>ネン</t>
    </rPh>
    <phoneticPr fontId="1"/>
  </si>
  <si>
    <t>▼大学在籍時の本人収入を入力（平均に対して、どの程度を想定するか）</t>
    <rPh sb="1" eb="3">
      <t>ダイガク</t>
    </rPh>
    <rPh sb="3" eb="6">
      <t>ザイセキジ</t>
    </rPh>
    <rPh sb="7" eb="9">
      <t>ホンニン</t>
    </rPh>
    <rPh sb="9" eb="11">
      <t>シュウニュウ</t>
    </rPh>
    <rPh sb="12" eb="14">
      <t>ニュウリョク</t>
    </rPh>
    <rPh sb="15" eb="17">
      <t>ヘイキン</t>
    </rPh>
    <rPh sb="18" eb="19">
      <t>タイ</t>
    </rPh>
    <rPh sb="24" eb="26">
      <t>テイド</t>
    </rPh>
    <rPh sb="27" eb="29">
      <t>ソウテイ</t>
    </rPh>
    <phoneticPr fontId="1"/>
  </si>
  <si>
    <t>※平均額は、日本学生支援機構「令和4年度学生生活調査」から抽出して編集</t>
    <rPh sb="1" eb="4">
      <t>ヘイキンガク</t>
    </rPh>
    <rPh sb="6" eb="8">
      <t>ニホン</t>
    </rPh>
    <rPh sb="8" eb="10">
      <t>ガクセイ</t>
    </rPh>
    <rPh sb="10" eb="12">
      <t>シエン</t>
    </rPh>
    <rPh sb="12" eb="14">
      <t>キコウ</t>
    </rPh>
    <rPh sb="29" eb="31">
      <t>チュウシュツ</t>
    </rPh>
    <rPh sb="33" eb="35">
      <t>ヘンシュウ</t>
    </rPh>
    <phoneticPr fontId="1"/>
  </si>
  <si>
    <t>予定教育費</t>
    <rPh sb="0" eb="2">
      <t>ヨテイ</t>
    </rPh>
    <rPh sb="2" eb="5">
      <t>キョウイクヒ</t>
    </rPh>
    <phoneticPr fontId="1"/>
  </si>
  <si>
    <t>文系</t>
  </si>
  <si>
    <t>学費</t>
    <rPh sb="0" eb="2">
      <t>ガクヒ</t>
    </rPh>
    <phoneticPr fontId="1"/>
  </si>
  <si>
    <t>▼予定教育費計算結果</t>
    <rPh sb="1" eb="3">
      <t>ヨテイ</t>
    </rPh>
    <rPh sb="3" eb="6">
      <t>キョウイクヒ</t>
    </rPh>
    <rPh sb="6" eb="10">
      <t>ケイサンケッカ</t>
    </rPh>
    <phoneticPr fontId="1"/>
  </si>
  <si>
    <t>　内訳</t>
    <rPh sb="1" eb="3">
      <t>ウチワケ</t>
    </rPh>
    <phoneticPr fontId="1"/>
  </si>
  <si>
    <t>教育費算出シート</t>
    <rPh sb="0" eb="3">
      <t>キョウイクヒ</t>
    </rPh>
    <rPh sb="3" eb="5">
      <t>サンシュツ</t>
    </rPh>
    <phoneticPr fontId="1"/>
  </si>
  <si>
    <t>▼今後の進学予定</t>
    <rPh sb="1" eb="3">
      <t>コンゴ</t>
    </rPh>
    <rPh sb="4" eb="6">
      <t>シンガク</t>
    </rPh>
    <rPh sb="6" eb="8">
      <t>ヨテイ</t>
    </rPh>
    <phoneticPr fontId="1"/>
  </si>
  <si>
    <t>▼今後の教育費負担</t>
    <rPh sb="1" eb="3">
      <t>コンゴ</t>
    </rPh>
    <rPh sb="4" eb="7">
      <t>キョウイクヒ</t>
    </rPh>
    <rPh sb="7" eb="9">
      <t>フタン</t>
    </rPh>
    <phoneticPr fontId="1"/>
  </si>
  <si>
    <t>今後の教育費負担想定
（予定教育費―本人収入予定）</t>
    <rPh sb="0" eb="2">
      <t>コンゴ</t>
    </rPh>
    <rPh sb="3" eb="6">
      <t>キョウイクヒ</t>
    </rPh>
    <rPh sb="6" eb="8">
      <t>フタン</t>
    </rPh>
    <rPh sb="8" eb="10">
      <t>ソウテイ</t>
    </rPh>
    <rPh sb="12" eb="14">
      <t>ヨテイ</t>
    </rPh>
    <rPh sb="14" eb="17">
      <t>キョウイクヒ</t>
    </rPh>
    <rPh sb="18" eb="20">
      <t>ホンニン</t>
    </rPh>
    <rPh sb="20" eb="22">
      <t>シュウニュウ</t>
    </rPh>
    <rPh sb="22" eb="24">
      <t>ヨテイ</t>
    </rPh>
    <phoneticPr fontId="1"/>
  </si>
  <si>
    <t>以下、計算根拠</t>
    <rPh sb="0" eb="2">
      <t>イカ</t>
    </rPh>
    <rPh sb="3" eb="7">
      <t>ケイサンコンキョ</t>
    </rPh>
    <phoneticPr fontId="1"/>
  </si>
  <si>
    <t>自宅</t>
  </si>
  <si>
    <t>▼参考（大学在籍時の本人収入）</t>
    <rPh sb="1" eb="3">
      <t>サンコウ</t>
    </rPh>
    <rPh sb="4" eb="6">
      <t>ダイガク</t>
    </rPh>
    <rPh sb="6" eb="9">
      <t>ザイセキジ</t>
    </rPh>
    <rPh sb="10" eb="12">
      <t>ホンニン</t>
    </rPh>
    <rPh sb="12" eb="14">
      <t>シュウニュウ</t>
    </rPh>
    <phoneticPr fontId="1"/>
  </si>
  <si>
    <t>「今後の進学予定」と「本人収入の予定」の青色のセルを入力してくだい。</t>
    <rPh sb="1" eb="3">
      <t>コンゴ</t>
    </rPh>
    <rPh sb="4" eb="6">
      <t>シンガク</t>
    </rPh>
    <rPh sb="6" eb="8">
      <t>ヨテイ</t>
    </rPh>
    <rPh sb="11" eb="13">
      <t>ホンニン</t>
    </rPh>
    <rPh sb="13" eb="15">
      <t>シュウニュウ</t>
    </rPh>
    <rPh sb="16" eb="18">
      <t>ヨテイ</t>
    </rPh>
    <rPh sb="20" eb="22">
      <t>アオイロ</t>
    </rPh>
    <rPh sb="26" eb="28">
      <t>ニュウリョク</t>
    </rPh>
    <phoneticPr fontId="1"/>
  </si>
  <si>
    <t>【1】本シートの目的</t>
  </si>
  <si>
    <t>教育費に関する不安や誤解を減らし、「ご家庭にとって無理のない教育資金計画」を考えるための参考資料として提供しています。</t>
  </si>
  <si>
    <t>具体的な家計支出の判断や進学選択の決定は、各家庭または専門家の判断を優先してください。</t>
  </si>
  <si>
    <t>資料名</t>
  </si>
  <si>
    <t>出典元</t>
  </si>
  <si>
    <t>子供の学習費調査（令和5年度）</t>
  </si>
  <si>
    <t>文部科学省</t>
  </si>
  <si>
    <t>学生生活調査（令和4年度）</t>
  </si>
  <si>
    <t>日本学生支援機構（JASSO）</t>
  </si>
  <si>
    <t>私立大学等の学生納付金調査</t>
  </si>
  <si>
    <t>【3】金額の考え方について</t>
  </si>
  <si>
    <t>本シートは、調査統計上の「実際に保護者が支払った平均額」をベースにしています（＝就学支援金等の補助を受けた後の金額）。</t>
  </si>
  <si>
    <t>学費や生活費は、地域や学校・学部・通学形態によって実際には大きく異なります。</t>
  </si>
  <si>
    <t>年次による制度変更・物価変動もあり、将来にわたって正確性が保証されるものではありません。</t>
  </si>
  <si>
    <t>【4】利用条件と権利表示</t>
  </si>
  <si>
    <t>■ 利用条件</t>
  </si>
  <si>
    <t>本シートは、個人利用に限って無償提供します。</t>
  </si>
  <si>
    <t>■ 著作権</t>
  </si>
  <si>
    <t>■ 禁止事項</t>
  </si>
  <si>
    <t>一部または全部を抜粋して独自資料として再利用・販売する行為</t>
  </si>
  <si>
    <t>自作を装って公開・発信する行為</t>
  </si>
  <si>
    <t>【5】免責事項</t>
  </si>
  <si>
    <t>本シートの内容は、あくまで参考情報であり、将来の進学・就業・生活支出を正確に保証するものではありません。</t>
  </si>
  <si>
    <t>利用により発生したいかなる損害についても、作成者は一切の責任を負いません。</t>
  </si>
  <si>
    <t>【6】要望受付について</t>
  </si>
  <si>
    <t>本シートに関してご要望・ご質問がある場合は、お気軽にお知らせください。</t>
  </si>
  <si>
    <t>教育費算出シート 利用上の注意事項</t>
    <rPh sb="0" eb="3">
      <t>キョウイクヒ</t>
    </rPh>
    <rPh sb="3" eb="5">
      <t>サンシュツ</t>
    </rPh>
    <rPh sb="9" eb="12">
      <t>リヨウジョウ</t>
    </rPh>
    <rPh sb="13" eb="15">
      <t>チュウイ</t>
    </rPh>
    <rPh sb="15" eb="17">
      <t>ジコウ</t>
    </rPh>
    <phoneticPr fontId="9"/>
  </si>
  <si>
    <t>この「教育費算出シート」は、信頼できる公的統計をもとに、子どもの進学にかかる教育費の目安を把握するための簡易ツールです。以下の点にご留意のうえ、ご利用ください。</t>
    <phoneticPr fontId="1"/>
  </si>
  <si>
    <t>本シートの改変版を第三者に配布・公開する行為</t>
  </si>
  <si>
    <t>本シートの構成・設計・表現形式（テンプレート構造、注釈構成、凡例など）は、「雑草の銭勘定」運営者トーフヤ（登富屋）による著作物です。</t>
  </si>
  <si>
    <t>著作権法に基づき、無断転載・加工・再配布を禁止します。</t>
  </si>
  <si>
    <r>
      <t>内容の改善や拡張に活かさせていただきますが、</t>
    </r>
    <r>
      <rPr>
        <sz val="10"/>
        <color theme="1"/>
        <rFont val="游ゴシック"/>
        <family val="3"/>
        <charset val="128"/>
        <scheme val="minor"/>
      </rPr>
      <t>対応は余力のある範囲に限らせていただきます</t>
    </r>
    <r>
      <rPr>
        <sz val="10"/>
        <color theme="1"/>
        <rFont val="游ゴシック"/>
        <family val="2"/>
        <charset val="128"/>
        <scheme val="minor"/>
      </rPr>
      <t>。あらかじめご了承ください。</t>
    </r>
  </si>
  <si>
    <t>【7】作成更新履歴</t>
    <rPh sb="3" eb="5">
      <t>サクセイ</t>
    </rPh>
    <rPh sb="7" eb="9">
      <t>リレキ</t>
    </rPh>
    <phoneticPr fontId="1"/>
  </si>
  <si>
    <t>【2】参考出典</t>
    <phoneticPr fontId="1"/>
  </si>
  <si>
    <t>個人的なライフプラン作成のための教育費の目安を算出する目的での活用を推奨しています。</t>
    <rPh sb="0" eb="3">
      <t>コジンテキ</t>
    </rPh>
    <rPh sb="10" eb="12">
      <t>サクセイ</t>
    </rPh>
    <rPh sb="16" eb="19">
      <t>キョウイクヒ</t>
    </rPh>
    <rPh sb="20" eb="22">
      <t>メヤス</t>
    </rPh>
    <rPh sb="23" eb="25">
      <t>サンシュツ</t>
    </rPh>
    <phoneticPr fontId="1"/>
  </si>
  <si>
    <t>営利目的での使用（販売・有償配布・商用講座での活用等）は、有償無償を問わず禁止とします。</t>
    <rPh sb="0" eb="2">
      <t>エイリ</t>
    </rPh>
    <rPh sb="29" eb="31">
      <t>ユウショウ</t>
    </rPh>
    <rPh sb="31" eb="33">
      <t>ムショウ</t>
    </rPh>
    <rPh sb="34" eb="35">
      <t>ト</t>
    </rPh>
    <phoneticPr fontId="1"/>
  </si>
  <si>
    <t>作成日：2025年6月26日</t>
    <phoneticPr fontId="1"/>
  </si>
  <si>
    <t>公立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</si>
</sst>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quot;万&quot;&quot;円&quot;"/>
    <numFmt numFmtId="177" formatCode="#,##0.0;[Red]\-#,##0.0"/>
    <numFmt numFmtId="178" formatCode="#,##0&quot;万&quot;&quot;円&quot;;[Red]\-#,##0&quot;万&quot;&quot;円&quot;"/>
  </numFmts>
  <fonts count="16" x14ac:knownFonts="1">
    <font>
      <sz val="11"/>
      <color theme="1"/>
      <name val="游ゴシック"/>
      <family val="2"/>
      <charset val="128"/>
      <scheme val="minor"/>
    </font>
    <font>
      <sz val="6"/>
      <name val="游ゴシック"/>
      <family val="2"/>
      <charset val="128"/>
      <scheme val="minor"/>
    </font>
    <font>
      <sz val="11"/>
      <color theme="1"/>
      <name val="BIZ UDゴシック"/>
      <family val="3"/>
      <charset val="128"/>
    </font>
    <font>
      <sz val="10"/>
      <color theme="1"/>
      <name val="BIZ UDゴシック"/>
      <family val="3"/>
      <charset val="128"/>
    </font>
    <font>
      <sz val="11"/>
      <color theme="1"/>
      <name val="游ゴシック"/>
      <family val="2"/>
      <charset val="128"/>
      <scheme val="minor"/>
    </font>
    <font>
      <sz val="9"/>
      <color theme="1"/>
      <name val="BIZ UDゴシック"/>
      <family val="3"/>
      <charset val="128"/>
    </font>
    <font>
      <b/>
      <sz val="14"/>
      <color theme="1"/>
      <name val="BIZ UDゴシック"/>
      <family val="3"/>
      <charset val="128"/>
    </font>
    <font>
      <b/>
      <sz val="14"/>
      <color theme="0"/>
      <name val="BIZ UDゴシック"/>
      <family val="3"/>
      <charset val="128"/>
    </font>
    <font>
      <sz val="11"/>
      <color theme="1"/>
      <name val="游ゴシック"/>
      <family val="2"/>
      <scheme val="minor"/>
    </font>
    <font>
      <sz val="6"/>
      <name val="游ゴシック"/>
      <family val="3"/>
      <charset val="128"/>
      <scheme val="minor"/>
    </font>
    <font>
      <u/>
      <sz val="11"/>
      <color theme="10"/>
      <name val="游ゴシック"/>
      <family val="2"/>
      <scheme val="minor"/>
    </font>
    <font>
      <b/>
      <sz val="12"/>
      <color rgb="FFFF0000"/>
      <name val="BIZ UDゴシック"/>
      <family val="3"/>
      <charset val="128"/>
    </font>
    <font>
      <sz val="10"/>
      <color theme="1"/>
      <name val="游ゴシック"/>
      <family val="2"/>
      <charset val="128"/>
      <scheme val="minor"/>
    </font>
    <font>
      <b/>
      <sz val="10"/>
      <color theme="1"/>
      <name val="游ゴシック"/>
      <family val="3"/>
      <charset val="128"/>
      <scheme val="minor"/>
    </font>
    <font>
      <sz val="10"/>
      <color theme="1"/>
      <name val="游ゴシック"/>
      <family val="3"/>
      <charset val="128"/>
      <scheme val="minor"/>
    </font>
    <font>
      <b/>
      <sz val="16"/>
      <color rgb="FFFF0000"/>
      <name val="BIZ UDゴシック"/>
      <family val="3"/>
      <charset val="128"/>
    </font>
  </fonts>
  <fills count="9">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1"/>
        <bgColor indexed="64"/>
      </patternFill>
    </fill>
    <fill>
      <patternFill patternType="solid">
        <fgColor theme="0" tint="-0.499984740745262"/>
        <bgColor indexed="64"/>
      </patternFill>
    </fill>
    <fill>
      <patternFill patternType="solid">
        <fgColor theme="2"/>
        <bgColor indexed="64"/>
      </patternFill>
    </fill>
    <fill>
      <patternFill patternType="solid">
        <fgColor theme="0" tint="-0.34998626667073579"/>
        <bgColor indexed="64"/>
      </patternFill>
    </fill>
  </fills>
  <borders count="5">
    <border>
      <left/>
      <right/>
      <top/>
      <bottom/>
      <diagonal/>
    </border>
    <border>
      <left/>
      <right/>
      <top/>
      <bottom style="thin">
        <color auto="1"/>
      </bottom>
      <diagonal/>
    </border>
    <border>
      <left/>
      <right/>
      <top style="thin">
        <color auto="1"/>
      </top>
      <bottom style="thin">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s>
  <cellStyleXfs count="4">
    <xf numFmtId="0" fontId="0" fillId="0" borderId="0">
      <alignment vertical="center"/>
    </xf>
    <xf numFmtId="38" fontId="4" fillId="0" borderId="0" applyFont="0" applyFill="0" applyBorder="0" applyAlignment="0" applyProtection="0">
      <alignment vertical="center"/>
    </xf>
    <xf numFmtId="0" fontId="8" fillId="0" borderId="0"/>
    <xf numFmtId="0" fontId="10" fillId="0" borderId="0" applyNumberFormat="0" applyFill="0" applyBorder="0" applyAlignment="0" applyProtection="0"/>
  </cellStyleXfs>
  <cellXfs count="61">
    <xf numFmtId="0" fontId="0" fillId="0" borderId="0" xfId="0">
      <alignment vertical="center"/>
    </xf>
    <xf numFmtId="0" fontId="2" fillId="0" borderId="0" xfId="0" applyFont="1">
      <alignment vertical="center"/>
    </xf>
    <xf numFmtId="38" fontId="2" fillId="0" borderId="0" xfId="1" applyFont="1">
      <alignment vertical="center"/>
    </xf>
    <xf numFmtId="0" fontId="5" fillId="0" borderId="0" xfId="0" applyFont="1">
      <alignment vertical="center"/>
    </xf>
    <xf numFmtId="38" fontId="5" fillId="0" borderId="0" xfId="1" applyFont="1">
      <alignment vertical="center"/>
    </xf>
    <xf numFmtId="0" fontId="2" fillId="3" borderId="2" xfId="0" applyFont="1" applyFill="1" applyBorder="1">
      <alignment vertical="center"/>
    </xf>
    <xf numFmtId="38" fontId="5" fillId="3" borderId="2" xfId="1" applyFont="1" applyFill="1" applyBorder="1">
      <alignment vertical="center"/>
    </xf>
    <xf numFmtId="38" fontId="5" fillId="0" borderId="2" xfId="1" applyFont="1" applyFill="1" applyBorder="1">
      <alignment vertical="center"/>
    </xf>
    <xf numFmtId="38" fontId="5" fillId="0" borderId="2" xfId="1" applyFont="1" applyBorder="1" applyAlignment="1">
      <alignment horizontal="center" vertical="center"/>
    </xf>
    <xf numFmtId="0" fontId="5" fillId="0" borderId="2" xfId="0" applyFont="1" applyBorder="1" applyAlignment="1">
      <alignment horizontal="center" vertical="center"/>
    </xf>
    <xf numFmtId="38" fontId="2" fillId="0" borderId="2" xfId="1" applyFont="1" applyBorder="1">
      <alignment vertical="center"/>
    </xf>
    <xf numFmtId="38" fontId="2" fillId="6" borderId="2" xfId="1" applyFont="1" applyFill="1" applyBorder="1" applyAlignment="1">
      <alignment horizontal="center" vertical="center"/>
    </xf>
    <xf numFmtId="38" fontId="5" fillId="3" borderId="2" xfId="1" applyFont="1" applyFill="1" applyBorder="1" applyAlignment="1">
      <alignment horizontal="center" vertical="center"/>
    </xf>
    <xf numFmtId="0" fontId="2" fillId="3" borderId="2" xfId="0" applyFont="1" applyFill="1" applyBorder="1" applyAlignment="1">
      <alignment horizontal="center" vertical="center"/>
    </xf>
    <xf numFmtId="38" fontId="2" fillId="3" borderId="2" xfId="1" applyFont="1" applyFill="1" applyBorder="1" applyAlignment="1">
      <alignment horizontal="center" vertical="center"/>
    </xf>
    <xf numFmtId="0" fontId="2" fillId="0" borderId="1" xfId="0" applyFont="1" applyBorder="1">
      <alignment vertical="center"/>
    </xf>
    <xf numFmtId="38" fontId="2" fillId="0" borderId="1" xfId="1" applyFont="1" applyBorder="1">
      <alignment vertical="center"/>
    </xf>
    <xf numFmtId="176" fontId="2" fillId="0" borderId="2" xfId="1" applyNumberFormat="1" applyFont="1" applyBorder="1">
      <alignment vertical="center"/>
    </xf>
    <xf numFmtId="178" fontId="2" fillId="0" borderId="2" xfId="1" applyNumberFormat="1" applyFont="1" applyBorder="1">
      <alignment vertical="center"/>
    </xf>
    <xf numFmtId="0" fontId="2" fillId="0" borderId="2" xfId="0" applyFont="1" applyBorder="1" applyAlignment="1">
      <alignment horizontal="left" vertical="center"/>
    </xf>
    <xf numFmtId="38" fontId="2" fillId="0" borderId="2" xfId="1" applyFont="1" applyBorder="1" applyAlignment="1">
      <alignment horizontal="center" vertical="center"/>
    </xf>
    <xf numFmtId="0" fontId="5" fillId="0" borderId="0" xfId="0" applyFont="1" applyAlignment="1">
      <alignment vertical="center" wrapText="1"/>
    </xf>
    <xf numFmtId="178" fontId="11" fillId="0" borderId="2" xfId="1" applyNumberFormat="1" applyFont="1" applyBorder="1">
      <alignment vertical="center"/>
    </xf>
    <xf numFmtId="176" fontId="11" fillId="0" borderId="2" xfId="1" applyNumberFormat="1" applyFont="1" applyBorder="1">
      <alignment vertical="center"/>
    </xf>
    <xf numFmtId="0" fontId="5" fillId="0" borderId="1" xfId="0" applyFont="1" applyBorder="1">
      <alignment vertical="center"/>
    </xf>
    <xf numFmtId="38" fontId="5" fillId="0" borderId="1" xfId="1" applyFont="1" applyBorder="1">
      <alignment vertical="center"/>
    </xf>
    <xf numFmtId="38" fontId="5" fillId="0" borderId="2" xfId="1" applyFont="1" applyFill="1" applyBorder="1" applyAlignment="1">
      <alignment horizontal="center" vertical="center"/>
    </xf>
    <xf numFmtId="0" fontId="5" fillId="0" borderId="2" xfId="0" applyFont="1" applyBorder="1">
      <alignment vertical="center"/>
    </xf>
    <xf numFmtId="0" fontId="3" fillId="0" borderId="0" xfId="2" applyFont="1" applyAlignment="1">
      <alignment vertical="top" wrapText="1"/>
    </xf>
    <xf numFmtId="0" fontId="13" fillId="0" borderId="4" xfId="0" applyFont="1" applyBorder="1" applyAlignment="1">
      <alignment horizontal="center" vertical="center" wrapText="1"/>
    </xf>
    <xf numFmtId="0" fontId="12" fillId="0" borderId="4" xfId="0" applyFont="1" applyBorder="1" applyAlignment="1">
      <alignment vertical="center" wrapText="1"/>
    </xf>
    <xf numFmtId="38" fontId="2" fillId="3" borderId="2" xfId="1" applyFont="1" applyFill="1" applyBorder="1" applyAlignment="1">
      <alignment horizontal="center" vertical="center" shrinkToFit="1"/>
    </xf>
    <xf numFmtId="38" fontId="2" fillId="4" borderId="2" xfId="1" applyFont="1" applyFill="1" applyBorder="1" applyAlignment="1" applyProtection="1">
      <alignment horizontal="center" vertical="center"/>
      <protection locked="0"/>
    </xf>
    <xf numFmtId="38" fontId="2" fillId="2" borderId="2" xfId="1" applyFont="1" applyFill="1" applyBorder="1" applyAlignment="1" applyProtection="1">
      <alignment horizontal="center" vertical="center"/>
      <protection locked="0"/>
    </xf>
    <xf numFmtId="177" fontId="2" fillId="2" borderId="2" xfId="1" applyNumberFormat="1" applyFont="1" applyFill="1" applyBorder="1" applyProtection="1">
      <alignment vertical="center"/>
      <protection locked="0"/>
    </xf>
    <xf numFmtId="0" fontId="13" fillId="0" borderId="0" xfId="0" applyFont="1" applyAlignment="1">
      <alignment vertical="center" wrapText="1"/>
    </xf>
    <xf numFmtId="0" fontId="12" fillId="0" borderId="0" xfId="0" applyFont="1" applyAlignment="1">
      <alignment horizontal="left" vertical="center" wrapText="1"/>
    </xf>
    <xf numFmtId="0" fontId="6" fillId="7" borderId="0" xfId="2" applyFont="1" applyFill="1" applyAlignment="1">
      <alignment horizontal="center" vertical="top" wrapText="1"/>
    </xf>
    <xf numFmtId="0" fontId="3" fillId="0" borderId="0" xfId="2" applyFont="1" applyAlignment="1">
      <alignment vertical="top" wrapText="1"/>
    </xf>
    <xf numFmtId="0" fontId="12" fillId="0" borderId="0" xfId="0" applyFont="1" applyAlignment="1">
      <alignment vertical="center" wrapText="1"/>
    </xf>
    <xf numFmtId="0" fontId="12" fillId="0" borderId="3" xfId="0" applyFont="1" applyBorder="1" applyAlignment="1">
      <alignment vertical="center" wrapText="1"/>
    </xf>
    <xf numFmtId="0" fontId="14" fillId="0" borderId="0" xfId="0" applyFont="1" applyAlignment="1">
      <alignment horizontal="left" vertical="center" wrapText="1"/>
    </xf>
    <xf numFmtId="0" fontId="5" fillId="0" borderId="3" xfId="0" applyFont="1" applyBorder="1" applyAlignment="1">
      <alignment horizontal="center" vertical="center" wrapText="1"/>
    </xf>
    <xf numFmtId="0" fontId="5" fillId="0" borderId="0" xfId="0" applyFont="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2" xfId="0" applyFont="1" applyBorder="1" applyAlignment="1">
      <alignment horizontal="center" vertical="center" wrapText="1"/>
    </xf>
    <xf numFmtId="0" fontId="7" fillId="5" borderId="0" xfId="0" applyFont="1" applyFill="1" applyAlignment="1">
      <alignment horizontal="center" vertical="center"/>
    </xf>
    <xf numFmtId="0" fontId="2" fillId="3" borderId="3" xfId="0" applyFont="1" applyFill="1" applyBorder="1" applyAlignment="1">
      <alignment vertical="center" wrapText="1"/>
    </xf>
    <xf numFmtId="0" fontId="2" fillId="3" borderId="3" xfId="0" applyFont="1" applyFill="1" applyBorder="1">
      <alignment vertical="center"/>
    </xf>
    <xf numFmtId="0" fontId="2" fillId="3" borderId="0" xfId="0" applyFont="1" applyFill="1">
      <alignment vertical="center"/>
    </xf>
    <xf numFmtId="0" fontId="2" fillId="3" borderId="1" xfId="0" applyFont="1" applyFill="1" applyBorder="1">
      <alignment vertical="center"/>
    </xf>
    <xf numFmtId="178" fontId="15" fillId="0" borderId="3" xfId="1" applyNumberFormat="1" applyFont="1" applyBorder="1" applyAlignment="1">
      <alignment vertical="center" shrinkToFit="1"/>
    </xf>
    <xf numFmtId="178" fontId="15" fillId="0" borderId="0" xfId="1" applyNumberFormat="1" applyFont="1" applyBorder="1" applyAlignment="1">
      <alignment vertical="center" shrinkToFit="1"/>
    </xf>
    <xf numFmtId="178" fontId="15" fillId="0" borderId="1" xfId="1" applyNumberFormat="1" applyFont="1" applyBorder="1" applyAlignment="1">
      <alignment vertical="center" shrinkToFit="1"/>
    </xf>
    <xf numFmtId="0" fontId="2" fillId="8" borderId="1" xfId="0" applyFont="1" applyFill="1" applyBorder="1">
      <alignment vertical="center"/>
    </xf>
    <xf numFmtId="0" fontId="2" fillId="3" borderId="2" xfId="0" applyFont="1" applyFill="1" applyBorder="1">
      <alignment vertical="center"/>
    </xf>
    <xf numFmtId="0" fontId="2" fillId="0" borderId="2" xfId="0" applyFont="1" applyBorder="1">
      <alignment vertical="center"/>
    </xf>
    <xf numFmtId="0" fontId="2" fillId="0" borderId="3" xfId="0" applyFont="1" applyBorder="1" applyAlignment="1">
      <alignment horizontal="left" vertical="center"/>
    </xf>
    <xf numFmtId="0" fontId="2" fillId="0" borderId="0" xfId="0" applyFont="1" applyAlignment="1">
      <alignment horizontal="left" vertical="center"/>
    </xf>
    <xf numFmtId="0" fontId="2" fillId="0" borderId="1" xfId="0" applyFont="1" applyBorder="1" applyAlignment="1">
      <alignment horizontal="left" vertical="center"/>
    </xf>
  </cellXfs>
  <cellStyles count="4">
    <cellStyle name="ハイパーリンク 2" xfId="3" xr:uid="{17FB7F46-07B0-433E-93A5-52B08ECAEC1E}"/>
    <cellStyle name="桁区切り" xfId="1" builtinId="6"/>
    <cellStyle name="標準" xfId="0" builtinId="0"/>
    <cellStyle name="標準 2" xfId="2" xr:uid="{7AE18ED3-E1CE-4333-80DC-378D131DAEC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304800</xdr:colOff>
      <xdr:row>8</xdr:row>
      <xdr:rowOff>6350</xdr:rowOff>
    </xdr:from>
    <xdr:to>
      <xdr:col>6</xdr:col>
      <xdr:colOff>654050</xdr:colOff>
      <xdr:row>9</xdr:row>
      <xdr:rowOff>101600</xdr:rowOff>
    </xdr:to>
    <xdr:sp macro="" textlink="">
      <xdr:nvSpPr>
        <xdr:cNvPr id="2" name="矢印: 右 1">
          <a:extLst>
            <a:ext uri="{FF2B5EF4-FFF2-40B4-BE49-F238E27FC236}">
              <a16:creationId xmlns:a16="http://schemas.microsoft.com/office/drawing/2014/main" id="{11D030AA-A621-08B6-B5CC-4D0A6378A9EB}"/>
            </a:ext>
          </a:extLst>
        </xdr:cNvPr>
        <xdr:cNvSpPr/>
      </xdr:nvSpPr>
      <xdr:spPr>
        <a:xfrm>
          <a:off x="5073650" y="1860550"/>
          <a:ext cx="349250" cy="317500"/>
        </a:xfrm>
        <a:prstGeom prst="rightArrow">
          <a:avLst>
            <a:gd name="adj1" fmla="val 50000"/>
            <a:gd name="adj2" fmla="val 36000"/>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304800</xdr:colOff>
      <xdr:row>14</xdr:row>
      <xdr:rowOff>209550</xdr:rowOff>
    </xdr:from>
    <xdr:to>
      <xdr:col>6</xdr:col>
      <xdr:colOff>654050</xdr:colOff>
      <xdr:row>16</xdr:row>
      <xdr:rowOff>82550</xdr:rowOff>
    </xdr:to>
    <xdr:sp macro="" textlink="">
      <xdr:nvSpPr>
        <xdr:cNvPr id="5" name="矢印: 右 4">
          <a:extLst>
            <a:ext uri="{FF2B5EF4-FFF2-40B4-BE49-F238E27FC236}">
              <a16:creationId xmlns:a16="http://schemas.microsoft.com/office/drawing/2014/main" id="{190A9DD3-7554-9CC6-4F30-7A78ABC709DE}"/>
            </a:ext>
          </a:extLst>
        </xdr:cNvPr>
        <xdr:cNvSpPr/>
      </xdr:nvSpPr>
      <xdr:spPr>
        <a:xfrm>
          <a:off x="5073650" y="3619500"/>
          <a:ext cx="349250" cy="317500"/>
        </a:xfrm>
        <a:prstGeom prst="rightArrow">
          <a:avLst>
            <a:gd name="adj1" fmla="val 50000"/>
            <a:gd name="adj2" fmla="val 36000"/>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292099</xdr:colOff>
      <xdr:row>12</xdr:row>
      <xdr:rowOff>66676</xdr:rowOff>
    </xdr:from>
    <xdr:to>
      <xdr:col>11</xdr:col>
      <xdr:colOff>714374</xdr:colOff>
      <xdr:row>13</xdr:row>
      <xdr:rowOff>107953</xdr:rowOff>
    </xdr:to>
    <xdr:sp macro="" textlink="">
      <xdr:nvSpPr>
        <xdr:cNvPr id="6" name="矢印: 右 5">
          <a:extLst>
            <a:ext uri="{FF2B5EF4-FFF2-40B4-BE49-F238E27FC236}">
              <a16:creationId xmlns:a16="http://schemas.microsoft.com/office/drawing/2014/main" id="{C7386660-EC4C-31F2-720E-0A7528CDD77B}"/>
            </a:ext>
          </a:extLst>
        </xdr:cNvPr>
        <xdr:cNvSpPr/>
      </xdr:nvSpPr>
      <xdr:spPr>
        <a:xfrm rot="5400000">
          <a:off x="9712323" y="2381252"/>
          <a:ext cx="263527" cy="422275"/>
        </a:xfrm>
        <a:prstGeom prst="rightArrow">
          <a:avLst>
            <a:gd name="adj1" fmla="val 50000"/>
            <a:gd name="adj2" fmla="val 36000"/>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2AF58-0E7F-45AD-A02A-F530641A385A}">
  <dimension ref="A1:B45"/>
  <sheetViews>
    <sheetView showGridLines="0" showRowColHeaders="0" tabSelected="1" workbookViewId="0">
      <selection activeCell="C44" sqref="C44"/>
    </sheetView>
  </sheetViews>
  <sheetFormatPr defaultRowHeight="11.5" x14ac:dyDescent="0.55000000000000004"/>
  <cols>
    <col min="1" max="2" width="46.5" style="28" customWidth="1"/>
    <col min="3" max="16384" width="8.6640625" style="28"/>
  </cols>
  <sheetData>
    <row r="1" spans="1:2" ht="16" x14ac:dyDescent="0.55000000000000004">
      <c r="A1" s="37" t="s">
        <v>100</v>
      </c>
      <c r="B1" s="37"/>
    </row>
    <row r="2" spans="1:2" x14ac:dyDescent="0.55000000000000004">
      <c r="A2" s="38"/>
      <c r="B2" s="38"/>
    </row>
    <row r="3" spans="1:2" ht="34.5" customHeight="1" x14ac:dyDescent="0.55000000000000004">
      <c r="A3" s="39" t="s">
        <v>101</v>
      </c>
      <c r="B3" s="39"/>
    </row>
    <row r="4" spans="1:2" ht="16.5" x14ac:dyDescent="0.55000000000000004">
      <c r="A4" s="39"/>
      <c r="B4" s="39"/>
    </row>
    <row r="5" spans="1:2" ht="16.5" x14ac:dyDescent="0.55000000000000004">
      <c r="A5" s="35" t="s">
        <v>74</v>
      </c>
      <c r="B5" s="35"/>
    </row>
    <row r="6" spans="1:2" ht="33" customHeight="1" x14ac:dyDescent="0.55000000000000004">
      <c r="A6" s="36" t="s">
        <v>75</v>
      </c>
      <c r="B6" s="36"/>
    </row>
    <row r="7" spans="1:2" ht="16.5" x14ac:dyDescent="0.55000000000000004">
      <c r="A7" s="36" t="s">
        <v>76</v>
      </c>
      <c r="B7" s="36"/>
    </row>
    <row r="8" spans="1:2" ht="16.5" x14ac:dyDescent="0.55000000000000004">
      <c r="A8" s="39"/>
      <c r="B8" s="39"/>
    </row>
    <row r="9" spans="1:2" ht="16.5" x14ac:dyDescent="0.55000000000000004">
      <c r="A9" s="35" t="s">
        <v>107</v>
      </c>
      <c r="B9" s="35"/>
    </row>
    <row r="10" spans="1:2" ht="16.5" x14ac:dyDescent="0.55000000000000004">
      <c r="A10" s="29" t="s">
        <v>77</v>
      </c>
      <c r="B10" s="29" t="s">
        <v>78</v>
      </c>
    </row>
    <row r="11" spans="1:2" ht="16.5" x14ac:dyDescent="0.55000000000000004">
      <c r="A11" s="30" t="s">
        <v>79</v>
      </c>
      <c r="B11" s="30" t="s">
        <v>80</v>
      </c>
    </row>
    <row r="12" spans="1:2" ht="16.5" x14ac:dyDescent="0.55000000000000004">
      <c r="A12" s="30" t="s">
        <v>81</v>
      </c>
      <c r="B12" s="30" t="s">
        <v>82</v>
      </c>
    </row>
    <row r="13" spans="1:2" ht="16.5" x14ac:dyDescent="0.55000000000000004">
      <c r="A13" s="30" t="s">
        <v>83</v>
      </c>
      <c r="B13" s="30" t="s">
        <v>80</v>
      </c>
    </row>
    <row r="14" spans="1:2" ht="16.5" x14ac:dyDescent="0.55000000000000004">
      <c r="A14" s="40"/>
      <c r="B14" s="40"/>
    </row>
    <row r="15" spans="1:2" ht="16.5" x14ac:dyDescent="0.55000000000000004">
      <c r="A15" s="35" t="s">
        <v>84</v>
      </c>
      <c r="B15" s="35"/>
    </row>
    <row r="16" spans="1:2" ht="34.5" customHeight="1" x14ac:dyDescent="0.55000000000000004">
      <c r="A16" s="36" t="s">
        <v>85</v>
      </c>
      <c r="B16" s="36"/>
    </row>
    <row r="17" spans="1:2" ht="16.5" x14ac:dyDescent="0.55000000000000004">
      <c r="A17" s="36" t="s">
        <v>86</v>
      </c>
      <c r="B17" s="36"/>
    </row>
    <row r="18" spans="1:2" ht="16.5" x14ac:dyDescent="0.55000000000000004">
      <c r="A18" s="36" t="s">
        <v>87</v>
      </c>
      <c r="B18" s="36"/>
    </row>
    <row r="19" spans="1:2" ht="16.5" x14ac:dyDescent="0.55000000000000004">
      <c r="A19" s="39"/>
      <c r="B19" s="39"/>
    </row>
    <row r="20" spans="1:2" ht="16.5" x14ac:dyDescent="0.55000000000000004">
      <c r="A20" s="35" t="s">
        <v>88</v>
      </c>
      <c r="B20" s="35"/>
    </row>
    <row r="21" spans="1:2" ht="16.5" x14ac:dyDescent="0.55000000000000004">
      <c r="A21" s="35" t="s">
        <v>89</v>
      </c>
      <c r="B21" s="35"/>
    </row>
    <row r="22" spans="1:2" ht="16.5" x14ac:dyDescent="0.55000000000000004">
      <c r="A22" s="41" t="s">
        <v>90</v>
      </c>
      <c r="B22" s="41"/>
    </row>
    <row r="23" spans="1:2" ht="16.5" x14ac:dyDescent="0.55000000000000004">
      <c r="A23" s="41" t="s">
        <v>109</v>
      </c>
      <c r="B23" s="41"/>
    </row>
    <row r="24" spans="1:2" ht="16.5" x14ac:dyDescent="0.55000000000000004">
      <c r="A24" s="36" t="s">
        <v>108</v>
      </c>
      <c r="B24" s="36"/>
    </row>
    <row r="25" spans="1:2" ht="16.5" x14ac:dyDescent="0.55000000000000004">
      <c r="A25" s="39"/>
      <c r="B25" s="39"/>
    </row>
    <row r="26" spans="1:2" ht="16.5" x14ac:dyDescent="0.55000000000000004">
      <c r="A26" s="35" t="s">
        <v>91</v>
      </c>
      <c r="B26" s="35"/>
    </row>
    <row r="27" spans="1:2" ht="32" customHeight="1" x14ac:dyDescent="0.55000000000000004">
      <c r="A27" s="41" t="s">
        <v>103</v>
      </c>
      <c r="B27" s="41"/>
    </row>
    <row r="28" spans="1:2" ht="16.5" x14ac:dyDescent="0.55000000000000004">
      <c r="A28" s="41" t="s">
        <v>104</v>
      </c>
      <c r="B28" s="41"/>
    </row>
    <row r="29" spans="1:2" ht="16.5" x14ac:dyDescent="0.55000000000000004">
      <c r="A29" s="39"/>
      <c r="B29" s="39"/>
    </row>
    <row r="30" spans="1:2" ht="16.5" x14ac:dyDescent="0.55000000000000004">
      <c r="A30" s="35" t="s">
        <v>92</v>
      </c>
      <c r="B30" s="35"/>
    </row>
    <row r="31" spans="1:2" ht="16.5" x14ac:dyDescent="0.55000000000000004">
      <c r="A31" s="41" t="s">
        <v>102</v>
      </c>
      <c r="B31" s="41"/>
    </row>
    <row r="32" spans="1:2" ht="16.5" x14ac:dyDescent="0.55000000000000004">
      <c r="A32" s="41" t="s">
        <v>93</v>
      </c>
      <c r="B32" s="41"/>
    </row>
    <row r="33" spans="1:2" ht="16.5" x14ac:dyDescent="0.55000000000000004">
      <c r="A33" s="36" t="s">
        <v>94</v>
      </c>
      <c r="B33" s="36"/>
    </row>
    <row r="34" spans="1:2" ht="16.5" x14ac:dyDescent="0.55000000000000004">
      <c r="A34" s="39"/>
      <c r="B34" s="39"/>
    </row>
    <row r="35" spans="1:2" ht="16.5" x14ac:dyDescent="0.55000000000000004">
      <c r="A35" s="35" t="s">
        <v>95</v>
      </c>
      <c r="B35" s="35"/>
    </row>
    <row r="36" spans="1:2" ht="16.5" x14ac:dyDescent="0.55000000000000004">
      <c r="A36" s="36" t="s">
        <v>96</v>
      </c>
      <c r="B36" s="36"/>
    </row>
    <row r="37" spans="1:2" ht="16.5" x14ac:dyDescent="0.55000000000000004">
      <c r="A37" s="36" t="s">
        <v>97</v>
      </c>
      <c r="B37" s="36"/>
    </row>
    <row r="38" spans="1:2" ht="16.5" x14ac:dyDescent="0.55000000000000004">
      <c r="A38" s="39"/>
      <c r="B38" s="39"/>
    </row>
    <row r="39" spans="1:2" ht="16.5" x14ac:dyDescent="0.55000000000000004">
      <c r="A39" s="35" t="s">
        <v>98</v>
      </c>
      <c r="B39" s="35"/>
    </row>
    <row r="40" spans="1:2" ht="16.5" x14ac:dyDescent="0.55000000000000004">
      <c r="A40" s="36" t="s">
        <v>99</v>
      </c>
      <c r="B40" s="36"/>
    </row>
    <row r="41" spans="1:2" ht="34.5" customHeight="1" x14ac:dyDescent="0.55000000000000004">
      <c r="A41" s="36" t="s">
        <v>105</v>
      </c>
      <c r="B41" s="36"/>
    </row>
    <row r="42" spans="1:2" ht="16.5" x14ac:dyDescent="0.55000000000000004">
      <c r="A42" s="39"/>
      <c r="B42" s="39"/>
    </row>
    <row r="43" spans="1:2" ht="16.5" x14ac:dyDescent="0.55000000000000004">
      <c r="A43" s="35" t="s">
        <v>106</v>
      </c>
      <c r="B43" s="35"/>
    </row>
    <row r="44" spans="1:2" ht="16.5" x14ac:dyDescent="0.55000000000000004">
      <c r="A44" s="36" t="s">
        <v>110</v>
      </c>
      <c r="B44" s="36"/>
    </row>
    <row r="45" spans="1:2" ht="16.5" x14ac:dyDescent="0.55000000000000004">
      <c r="A45" s="39"/>
      <c r="B45" s="39"/>
    </row>
  </sheetData>
  <sheetProtection algorithmName="SHA-512" hashValue="7s0FMRPBwufc4Cpik8OIPJAE6YH4t9UjTbNz8Kr1ogy27mP2hOHM5TmJE6tPYGrnHhFd2LiBjPKLJ/o7q84aow==" saltValue="0tVzpxd1B/rC1M/Db/QEJw==" spinCount="100000" sheet="1" objects="1" scenarios="1" selectLockedCells="1" selectUnlockedCells="1"/>
  <mergeCells count="41">
    <mergeCell ref="A45:B45"/>
    <mergeCell ref="A42:B42"/>
    <mergeCell ref="A43:B43"/>
    <mergeCell ref="A44:B44"/>
    <mergeCell ref="A39:B39"/>
    <mergeCell ref="A40:B40"/>
    <mergeCell ref="A41:B41"/>
    <mergeCell ref="A36:B36"/>
    <mergeCell ref="A37:B37"/>
    <mergeCell ref="A38:B38"/>
    <mergeCell ref="A33:B33"/>
    <mergeCell ref="A34:B34"/>
    <mergeCell ref="A35:B35"/>
    <mergeCell ref="A30:B30"/>
    <mergeCell ref="A31:B31"/>
    <mergeCell ref="A32:B32"/>
    <mergeCell ref="A26:B26"/>
    <mergeCell ref="A27:B27"/>
    <mergeCell ref="A28:B28"/>
    <mergeCell ref="A29:B29"/>
    <mergeCell ref="A22:B22"/>
    <mergeCell ref="A23:B23"/>
    <mergeCell ref="A24:B24"/>
    <mergeCell ref="A25:B25"/>
    <mergeCell ref="A19:B19"/>
    <mergeCell ref="A20:B20"/>
    <mergeCell ref="A21:B21"/>
    <mergeCell ref="A16:B16"/>
    <mergeCell ref="A17:B17"/>
    <mergeCell ref="A18:B18"/>
    <mergeCell ref="A8:B8"/>
    <mergeCell ref="A9:B9"/>
    <mergeCell ref="A14:B14"/>
    <mergeCell ref="A15:B15"/>
    <mergeCell ref="A5:B5"/>
    <mergeCell ref="A6:B6"/>
    <mergeCell ref="A7:B7"/>
    <mergeCell ref="A1:B1"/>
    <mergeCell ref="A2:B2"/>
    <mergeCell ref="A3:B3"/>
    <mergeCell ref="A4:B4"/>
  </mergeCells>
  <phoneticPr fontId="1"/>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814D3-6C0A-43C4-9805-0F2DF86A41EC}">
  <sheetPr>
    <pageSetUpPr fitToPage="1"/>
  </sheetPr>
  <dimension ref="B1:L80"/>
  <sheetViews>
    <sheetView showGridLines="0" showRowColHeaders="0" workbookViewId="0">
      <selection activeCell="C7" sqref="C7"/>
    </sheetView>
  </sheetViews>
  <sheetFormatPr defaultRowHeight="17.5" customHeight="1" x14ac:dyDescent="0.55000000000000004"/>
  <cols>
    <col min="1" max="1" width="2.58203125" style="1" customWidth="1"/>
    <col min="2" max="2" width="12" style="1" customWidth="1"/>
    <col min="3" max="6" width="12" style="2" customWidth="1"/>
    <col min="7" max="12" width="12" style="1" customWidth="1"/>
    <col min="13" max="16384" width="8.6640625" style="1"/>
  </cols>
  <sheetData>
    <row r="1" spans="2:12" ht="17.5" customHeight="1" x14ac:dyDescent="0.55000000000000004">
      <c r="B1" s="47" t="s">
        <v>66</v>
      </c>
      <c r="C1" s="47"/>
      <c r="D1" s="47"/>
      <c r="E1" s="47"/>
      <c r="F1" s="47"/>
      <c r="G1" s="47"/>
      <c r="H1" s="47"/>
      <c r="I1" s="47"/>
      <c r="J1" s="47"/>
      <c r="K1" s="47"/>
      <c r="L1" s="47"/>
    </row>
    <row r="2" spans="2:12" ht="6" customHeight="1" x14ac:dyDescent="0.55000000000000004"/>
    <row r="3" spans="2:12" ht="17.5" customHeight="1" x14ac:dyDescent="0.55000000000000004">
      <c r="B3" s="1" t="s">
        <v>73</v>
      </c>
    </row>
    <row r="4" spans="2:12" ht="7.5" customHeight="1" x14ac:dyDescent="0.55000000000000004"/>
    <row r="5" spans="2:12" ht="17.5" customHeight="1" x14ac:dyDescent="0.55000000000000004">
      <c r="B5" s="1" t="s">
        <v>67</v>
      </c>
      <c r="H5" s="1" t="s">
        <v>64</v>
      </c>
      <c r="I5" s="2"/>
      <c r="J5" s="2"/>
      <c r="K5" s="2"/>
      <c r="L5" s="2"/>
    </row>
    <row r="6" spans="2:12" ht="17.5" customHeight="1" x14ac:dyDescent="0.55000000000000004">
      <c r="B6" s="13" t="s">
        <v>32</v>
      </c>
      <c r="C6" s="14" t="s">
        <v>33</v>
      </c>
      <c r="D6" s="14" t="s">
        <v>31</v>
      </c>
      <c r="E6" s="14" t="s">
        <v>11</v>
      </c>
      <c r="F6" s="14" t="s">
        <v>25</v>
      </c>
      <c r="H6" s="57" t="s">
        <v>61</v>
      </c>
      <c r="I6" s="57"/>
      <c r="J6" s="57"/>
      <c r="K6" s="57"/>
      <c r="L6" s="22">
        <f>SUM(L7:L12)</f>
        <v>1030</v>
      </c>
    </row>
    <row r="7" spans="2:12" ht="17.5" customHeight="1" x14ac:dyDescent="0.55000000000000004">
      <c r="B7" s="5" t="s">
        <v>3</v>
      </c>
      <c r="C7" s="32" t="s">
        <v>111</v>
      </c>
      <c r="D7" s="11"/>
      <c r="E7" s="11"/>
      <c r="F7" s="32">
        <v>3</v>
      </c>
      <c r="H7" s="58" t="s">
        <v>65</v>
      </c>
      <c r="I7" s="19" t="s">
        <v>3</v>
      </c>
      <c r="J7" s="19" t="str">
        <f>"残り"&amp;F7&amp;"年間"</f>
        <v>残り3年間</v>
      </c>
      <c r="K7" s="19"/>
      <c r="L7" s="18">
        <f>ROUND(SUM(F26:F28)/10000,0)</f>
        <v>53</v>
      </c>
    </row>
    <row r="8" spans="2:12" ht="17.5" customHeight="1" x14ac:dyDescent="0.55000000000000004">
      <c r="B8" s="5" t="s">
        <v>5</v>
      </c>
      <c r="C8" s="32" t="s">
        <v>10</v>
      </c>
      <c r="D8" s="11"/>
      <c r="E8" s="11"/>
      <c r="F8" s="32">
        <v>6</v>
      </c>
      <c r="H8" s="59"/>
      <c r="I8" s="19" t="s">
        <v>5</v>
      </c>
      <c r="J8" s="19" t="str">
        <f>"残り"&amp;F8&amp;"年間"</f>
        <v>残り6年間</v>
      </c>
      <c r="K8" s="19"/>
      <c r="L8" s="18">
        <f>ROUND(SUM(F29:F34)/10000,0)</f>
        <v>202</v>
      </c>
    </row>
    <row r="9" spans="2:12" ht="17.5" customHeight="1" x14ac:dyDescent="0.55000000000000004">
      <c r="B9" s="5" t="s">
        <v>7</v>
      </c>
      <c r="C9" s="32" t="s">
        <v>10</v>
      </c>
      <c r="D9" s="11"/>
      <c r="E9" s="11"/>
      <c r="F9" s="32">
        <v>3</v>
      </c>
      <c r="H9" s="59"/>
      <c r="I9" s="19" t="s">
        <v>7</v>
      </c>
      <c r="J9" s="19" t="str">
        <f>"残り"&amp;F9&amp;"年間"</f>
        <v>残り3年間</v>
      </c>
      <c r="K9" s="19"/>
      <c r="L9" s="18">
        <f>ROUND(SUM(F35:F37)/10000,0)</f>
        <v>163</v>
      </c>
    </row>
    <row r="10" spans="2:12" ht="17.5" customHeight="1" x14ac:dyDescent="0.55000000000000004">
      <c r="B10" s="5" t="s">
        <v>8</v>
      </c>
      <c r="C10" s="32" t="s">
        <v>10</v>
      </c>
      <c r="D10" s="11"/>
      <c r="E10" s="11"/>
      <c r="F10" s="32">
        <v>3</v>
      </c>
      <c r="H10" s="59"/>
      <c r="I10" s="19" t="s">
        <v>8</v>
      </c>
      <c r="J10" s="19" t="str">
        <f>"残り"&amp;F10&amp;"年間"</f>
        <v>残り3年間</v>
      </c>
      <c r="K10" s="19"/>
      <c r="L10" s="18">
        <f>ROUND(SUM(F38:F40)/10000,0)</f>
        <v>179</v>
      </c>
    </row>
    <row r="11" spans="2:12" ht="17.5" customHeight="1" x14ac:dyDescent="0.55000000000000004">
      <c r="B11" s="5" t="s">
        <v>9</v>
      </c>
      <c r="C11" s="33" t="s">
        <v>10</v>
      </c>
      <c r="D11" s="33" t="s">
        <v>62</v>
      </c>
      <c r="E11" s="33" t="s">
        <v>71</v>
      </c>
      <c r="F11" s="33">
        <v>4</v>
      </c>
      <c r="H11" s="59"/>
      <c r="I11" s="19" t="s">
        <v>9</v>
      </c>
      <c r="J11" s="19" t="str">
        <f>"残り"&amp;F11&amp;"年間"</f>
        <v>残り4年間</v>
      </c>
      <c r="K11" s="19" t="s">
        <v>63</v>
      </c>
      <c r="L11" s="18">
        <f>ROUND((SUM(F47:F49)+SUM(F56:F58)*F11)/10000,0)</f>
        <v>263</v>
      </c>
    </row>
    <row r="12" spans="2:12" ht="17.5" customHeight="1" x14ac:dyDescent="0.55000000000000004">
      <c r="B12" s="56" t="s">
        <v>56</v>
      </c>
      <c r="C12" s="56"/>
      <c r="D12" s="56"/>
      <c r="E12" s="56"/>
      <c r="F12" s="20">
        <f>SUM(F7:F11)</f>
        <v>19</v>
      </c>
      <c r="H12" s="60"/>
      <c r="I12" s="19" t="s">
        <v>9</v>
      </c>
      <c r="J12" s="10" t="str">
        <f>"残り"&amp;F11&amp;"年間"</f>
        <v>残り4年間</v>
      </c>
      <c r="K12" s="10" t="s">
        <v>0</v>
      </c>
      <c r="L12" s="18">
        <f>ROUND((SUM(F65:F67)*F11)/10000,0)</f>
        <v>170</v>
      </c>
    </row>
    <row r="14" spans="2:12" ht="17.5" customHeight="1" x14ac:dyDescent="0.55000000000000004">
      <c r="B14" s="15" t="s">
        <v>59</v>
      </c>
      <c r="C14" s="16"/>
      <c r="D14" s="16"/>
      <c r="E14" s="16"/>
      <c r="F14" s="16"/>
      <c r="H14" s="1" t="s">
        <v>68</v>
      </c>
    </row>
    <row r="15" spans="2:12" ht="17.5" customHeight="1" x14ac:dyDescent="0.55000000000000004">
      <c r="B15" s="13" t="s">
        <v>37</v>
      </c>
      <c r="C15" s="14" t="s">
        <v>57</v>
      </c>
      <c r="D15" s="14" t="s">
        <v>53</v>
      </c>
      <c r="E15" s="14" t="s">
        <v>58</v>
      </c>
      <c r="F15" s="31" t="s">
        <v>54</v>
      </c>
      <c r="H15" s="48" t="s">
        <v>69</v>
      </c>
      <c r="I15" s="49"/>
      <c r="J15" s="49"/>
      <c r="K15" s="49"/>
      <c r="L15" s="52">
        <f>L6-F18</f>
        <v>717</v>
      </c>
    </row>
    <row r="16" spans="2:12" ht="17.5" customHeight="1" x14ac:dyDescent="0.55000000000000004">
      <c r="B16" s="5" t="s">
        <v>48</v>
      </c>
      <c r="C16" s="10">
        <v>407600</v>
      </c>
      <c r="D16" s="34">
        <v>1</v>
      </c>
      <c r="E16" s="10">
        <f>C16*D16</f>
        <v>407600</v>
      </c>
      <c r="F16" s="17">
        <f>ROUND(E16*$F$11/10000,0)</f>
        <v>163</v>
      </c>
      <c r="H16" s="50"/>
      <c r="I16" s="50"/>
      <c r="J16" s="50"/>
      <c r="K16" s="50"/>
      <c r="L16" s="53"/>
    </row>
    <row r="17" spans="2:12" ht="17.5" customHeight="1" x14ac:dyDescent="0.55000000000000004">
      <c r="B17" s="5" t="s">
        <v>49</v>
      </c>
      <c r="C17" s="10">
        <v>375900</v>
      </c>
      <c r="D17" s="34">
        <v>1</v>
      </c>
      <c r="E17" s="10">
        <f>C17*D17</f>
        <v>375900</v>
      </c>
      <c r="F17" s="17">
        <f>ROUND(E17*$F$11/10000,0)</f>
        <v>150</v>
      </c>
      <c r="H17" s="51"/>
      <c r="I17" s="51"/>
      <c r="J17" s="51"/>
      <c r="K17" s="51"/>
      <c r="L17" s="54"/>
    </row>
    <row r="18" spans="2:12" ht="17.5" customHeight="1" x14ac:dyDescent="0.55000000000000004">
      <c r="B18" s="56" t="s">
        <v>55</v>
      </c>
      <c r="C18" s="56"/>
      <c r="D18" s="56"/>
      <c r="E18" s="56"/>
      <c r="F18" s="23">
        <f>SUM(F16:F17)</f>
        <v>313</v>
      </c>
    </row>
    <row r="19" spans="2:12" ht="17.5" customHeight="1" x14ac:dyDescent="0.55000000000000004">
      <c r="B19" s="3"/>
    </row>
    <row r="21" spans="2:12" ht="17.5" hidden="1" customHeight="1" x14ac:dyDescent="0.55000000000000004"/>
    <row r="22" spans="2:12" ht="17.5" hidden="1" customHeight="1" x14ac:dyDescent="0.55000000000000004">
      <c r="B22" s="55" t="s">
        <v>70</v>
      </c>
      <c r="C22" s="55"/>
      <c r="D22" s="55"/>
      <c r="E22" s="55"/>
      <c r="F22" s="55"/>
      <c r="G22" s="55"/>
      <c r="H22" s="55"/>
      <c r="I22" s="55"/>
      <c r="J22" s="55"/>
      <c r="K22" s="55"/>
      <c r="L22" s="55"/>
    </row>
    <row r="23" spans="2:12" ht="17.5" hidden="1" customHeight="1" x14ac:dyDescent="0.55000000000000004">
      <c r="C23" s="1"/>
      <c r="D23" s="1"/>
      <c r="E23" s="1"/>
      <c r="F23" s="1"/>
    </row>
    <row r="24" spans="2:12" s="3" customFormat="1" ht="10.5" hidden="1" x14ac:dyDescent="0.55000000000000004">
      <c r="B24" s="3" t="s">
        <v>34</v>
      </c>
      <c r="C24" s="4"/>
      <c r="D24" s="4"/>
      <c r="E24" s="4"/>
      <c r="F24" s="4"/>
    </row>
    <row r="25" spans="2:12" s="3" customFormat="1" ht="10.5" hidden="1" x14ac:dyDescent="0.55000000000000004">
      <c r="B25" s="9" t="s">
        <v>12</v>
      </c>
      <c r="C25" s="8" t="s">
        <v>13</v>
      </c>
      <c r="D25" s="8" t="s">
        <v>14</v>
      </c>
      <c r="E25" s="8" t="s">
        <v>15</v>
      </c>
      <c r="F25" s="12" t="s">
        <v>27</v>
      </c>
    </row>
    <row r="26" spans="2:12" s="3" customFormat="1" ht="10.5" hidden="1" x14ac:dyDescent="0.55000000000000004">
      <c r="B26" s="45" t="s">
        <v>2</v>
      </c>
      <c r="C26" s="8" t="s">
        <v>16</v>
      </c>
      <c r="D26" s="8">
        <v>149591</v>
      </c>
      <c r="E26" s="8">
        <v>335350</v>
      </c>
      <c r="F26" s="12" cm="1">
        <f t="array" ref="F26">IF(($F$7-3)&gt;=0,_xlfn.SWITCH($C$7,"公立",D26,"私立",E26),"")</f>
        <v>149591</v>
      </c>
    </row>
    <row r="27" spans="2:12" s="3" customFormat="1" ht="10.5" hidden="1" x14ac:dyDescent="0.55000000000000004">
      <c r="B27" s="45"/>
      <c r="C27" s="8" t="s">
        <v>17</v>
      </c>
      <c r="D27" s="8">
        <v>166969</v>
      </c>
      <c r="E27" s="8">
        <v>323783</v>
      </c>
      <c r="F27" s="12" cm="1">
        <f t="array" ref="F27">IF(($F$7-2)&gt;=0,_xlfn.SWITCH($C$7,"公立",D27,"私立",E27),"")</f>
        <v>166969</v>
      </c>
    </row>
    <row r="28" spans="2:12" s="3" customFormat="1" ht="10.5" hidden="1" x14ac:dyDescent="0.55000000000000004">
      <c r="B28" s="45"/>
      <c r="C28" s="8" t="s">
        <v>18</v>
      </c>
      <c r="D28" s="8">
        <v>215617</v>
      </c>
      <c r="E28" s="8">
        <v>378954</v>
      </c>
      <c r="F28" s="12" cm="1">
        <f t="array" ref="F28">IF(($F$7-1)&gt;=0,_xlfn.SWITCH($C$7,"公立",D28,"私立",E28),"")</f>
        <v>215617</v>
      </c>
    </row>
    <row r="29" spans="2:12" s="3" customFormat="1" ht="10.5" hidden="1" x14ac:dyDescent="0.55000000000000004">
      <c r="B29" s="45" t="s">
        <v>4</v>
      </c>
      <c r="C29" s="8" t="s">
        <v>19</v>
      </c>
      <c r="D29" s="8">
        <v>398268</v>
      </c>
      <c r="E29" s="8">
        <v>2202541</v>
      </c>
      <c r="F29" s="12" cm="1">
        <f t="array" ref="F29">IF(($F$8-6)&gt;=0,_xlfn.SWITCH($C$8,"公立",D29,"私立",E29),"")</f>
        <v>398268</v>
      </c>
    </row>
    <row r="30" spans="2:12" s="3" customFormat="1" ht="10.5" hidden="1" x14ac:dyDescent="0.55000000000000004">
      <c r="B30" s="45"/>
      <c r="C30" s="8" t="s">
        <v>20</v>
      </c>
      <c r="D30" s="8">
        <v>268137</v>
      </c>
      <c r="E30" s="8">
        <v>1628139</v>
      </c>
      <c r="F30" s="12" cm="1">
        <f t="array" ref="F30">IF(($F$8-5)&gt;=0,_xlfn.SWITCH($C$8,"公立",D30,"私立",E30),"")</f>
        <v>268137</v>
      </c>
    </row>
    <row r="31" spans="2:12" s="3" customFormat="1" ht="10.5" hidden="1" x14ac:dyDescent="0.55000000000000004">
      <c r="B31" s="45"/>
      <c r="C31" s="8" t="s">
        <v>21</v>
      </c>
      <c r="D31" s="8">
        <v>295461</v>
      </c>
      <c r="E31" s="8">
        <v>1772477</v>
      </c>
      <c r="F31" s="12" cm="1">
        <f t="array" ref="F31">IF(($F$8-4)&gt;=0,_xlfn.SWITCH($C$8,"公立",D31,"私立",E31),"")</f>
        <v>295461</v>
      </c>
    </row>
    <row r="32" spans="2:12" s="3" customFormat="1" ht="10.5" hidden="1" x14ac:dyDescent="0.55000000000000004">
      <c r="B32" s="45"/>
      <c r="C32" s="8" t="s">
        <v>22</v>
      </c>
      <c r="D32" s="8">
        <v>305403</v>
      </c>
      <c r="E32" s="8">
        <v>1682848</v>
      </c>
      <c r="F32" s="12" cm="1">
        <f t="array" ref="F32">IF(($F$8-3)&gt;=0,_xlfn.SWITCH($C$8,"公立",D32,"私立",E32),"")</f>
        <v>305403</v>
      </c>
    </row>
    <row r="33" spans="2:6" s="3" customFormat="1" ht="10.5" hidden="1" x14ac:dyDescent="0.55000000000000004">
      <c r="B33" s="45"/>
      <c r="C33" s="8" t="s">
        <v>23</v>
      </c>
      <c r="D33" s="8">
        <v>354437</v>
      </c>
      <c r="E33" s="8">
        <v>1782459</v>
      </c>
      <c r="F33" s="12" cm="1">
        <f t="array" ref="F33">IF(($F$8-2)&gt;=0,_xlfn.SWITCH($C$8,"公立",D33,"私立",E33),"")</f>
        <v>354437</v>
      </c>
    </row>
    <row r="34" spans="2:6" s="3" customFormat="1" ht="10.5" hidden="1" x14ac:dyDescent="0.55000000000000004">
      <c r="B34" s="45"/>
      <c r="C34" s="8" t="s">
        <v>24</v>
      </c>
      <c r="D34" s="8">
        <v>395672</v>
      </c>
      <c r="E34" s="8">
        <v>1905930</v>
      </c>
      <c r="F34" s="12" cm="1">
        <f t="array" ref="F34">IF(($F$8-1)&gt;=0,_xlfn.SWITCH($C$8,"公立",D34,"私立",E34),"")</f>
        <v>395672</v>
      </c>
    </row>
    <row r="35" spans="2:6" s="3" customFormat="1" ht="10.5" hidden="1" x14ac:dyDescent="0.55000000000000004">
      <c r="B35" s="45" t="s">
        <v>6</v>
      </c>
      <c r="C35" s="8" t="s">
        <v>19</v>
      </c>
      <c r="D35" s="8">
        <v>545420</v>
      </c>
      <c r="E35" s="8">
        <v>1869839</v>
      </c>
      <c r="F35" s="12" cm="1">
        <f t="array" ref="F35">IF(($F$9-3)&gt;=0,_xlfn.SWITCH($C$9,"公立",D35,"私立",E35),"")</f>
        <v>545420</v>
      </c>
    </row>
    <row r="36" spans="2:6" s="3" customFormat="1" ht="10.5" hidden="1" x14ac:dyDescent="0.55000000000000004">
      <c r="B36" s="45"/>
      <c r="C36" s="8" t="s">
        <v>20</v>
      </c>
      <c r="D36" s="8">
        <v>473578</v>
      </c>
      <c r="E36" s="8">
        <v>1281980</v>
      </c>
      <c r="F36" s="12" cm="1">
        <f t="array" ref="F36">IF(($F$9-2)&gt;=0,_xlfn.SWITCH($C$9,"公立",D36,"私立",E36),"")</f>
        <v>473578</v>
      </c>
    </row>
    <row r="37" spans="2:6" s="3" customFormat="1" ht="10.5" hidden="1" x14ac:dyDescent="0.55000000000000004">
      <c r="B37" s="45"/>
      <c r="C37" s="8" t="s">
        <v>21</v>
      </c>
      <c r="D37" s="8">
        <v>607215</v>
      </c>
      <c r="E37" s="8">
        <v>1519770</v>
      </c>
      <c r="F37" s="12" cm="1">
        <f t="array" ref="F37">IF(($F$9-1)&gt;=0,_xlfn.SWITCH($C$9,"公立",D37,"私立",E37),"")</f>
        <v>607215</v>
      </c>
    </row>
    <row r="38" spans="2:6" s="3" customFormat="1" ht="10.5" hidden="1" x14ac:dyDescent="0.55000000000000004">
      <c r="B38" s="46" t="s">
        <v>26</v>
      </c>
      <c r="C38" s="8" t="s">
        <v>19</v>
      </c>
      <c r="D38" s="8">
        <v>700292</v>
      </c>
      <c r="E38" s="8">
        <v>1274274</v>
      </c>
      <c r="F38" s="12" cm="1">
        <f t="array" ref="F38">IF(($F$10-3)&gt;=0,_xlfn.SWITCH($C$10,"公立",D38,"私立",E38),"")</f>
        <v>700292</v>
      </c>
    </row>
    <row r="39" spans="2:6" s="3" customFormat="1" ht="10.5" hidden="1" x14ac:dyDescent="0.55000000000000004">
      <c r="B39" s="45"/>
      <c r="C39" s="8" t="s">
        <v>20</v>
      </c>
      <c r="D39" s="8">
        <v>581984</v>
      </c>
      <c r="E39" s="8">
        <v>978509</v>
      </c>
      <c r="F39" s="12" cm="1">
        <f t="array" ref="F39">IF(($F$10-2)&gt;=0,_xlfn.SWITCH($C$10,"公立",D39,"私立",E39),"")</f>
        <v>581984</v>
      </c>
    </row>
    <row r="40" spans="2:6" s="3" customFormat="1" ht="10.5" hidden="1" x14ac:dyDescent="0.55000000000000004">
      <c r="B40" s="45"/>
      <c r="C40" s="8" t="s">
        <v>21</v>
      </c>
      <c r="D40" s="8">
        <v>505052</v>
      </c>
      <c r="E40" s="8">
        <v>824452</v>
      </c>
      <c r="F40" s="12" cm="1">
        <f t="array" ref="F40">IF(($F$10-1)&gt;=0,_xlfn.SWITCH($C$10,"公立",D40,"私立",E40),"")</f>
        <v>505052</v>
      </c>
    </row>
    <row r="41" spans="2:6" s="3" customFormat="1" ht="10.5" hidden="1" x14ac:dyDescent="0.55000000000000004">
      <c r="B41" s="3" t="s">
        <v>46</v>
      </c>
      <c r="C41" s="4"/>
      <c r="D41" s="4"/>
      <c r="E41" s="4"/>
      <c r="F41" s="4"/>
    </row>
    <row r="42" spans="2:6" s="3" customFormat="1" ht="10.5" hidden="1" x14ac:dyDescent="0.55000000000000004">
      <c r="B42" s="3" t="s">
        <v>35</v>
      </c>
      <c r="C42" s="4"/>
      <c r="D42" s="4"/>
      <c r="E42" s="4"/>
      <c r="F42" s="4"/>
    </row>
    <row r="43" spans="2:6" s="3" customFormat="1" ht="10.5" hidden="1" x14ac:dyDescent="0.55000000000000004">
      <c r="C43" s="4"/>
      <c r="D43" s="4"/>
      <c r="E43" s="4"/>
      <c r="F43" s="4"/>
    </row>
    <row r="44" spans="2:6" s="3" customFormat="1" ht="10.5" hidden="1" x14ac:dyDescent="0.55000000000000004">
      <c r="C44" s="4"/>
      <c r="D44" s="4"/>
      <c r="E44" s="4"/>
      <c r="F44" s="4"/>
    </row>
    <row r="45" spans="2:6" s="3" customFormat="1" ht="10.5" hidden="1" x14ac:dyDescent="0.55000000000000004">
      <c r="B45" s="3" t="s">
        <v>50</v>
      </c>
      <c r="C45" s="4"/>
      <c r="D45" s="4"/>
      <c r="E45" s="4"/>
      <c r="F45" s="4"/>
    </row>
    <row r="46" spans="2:6" s="3" customFormat="1" ht="10.5" hidden="1" x14ac:dyDescent="0.55000000000000004">
      <c r="B46" s="9" t="s">
        <v>37</v>
      </c>
      <c r="C46" s="8" t="s">
        <v>31</v>
      </c>
      <c r="D46" s="8" t="s">
        <v>14</v>
      </c>
      <c r="E46" s="8" t="s">
        <v>15</v>
      </c>
      <c r="F46" s="12" t="s">
        <v>27</v>
      </c>
    </row>
    <row r="47" spans="2:6" s="3" customFormat="1" ht="10.5" hidden="1" x14ac:dyDescent="0.55000000000000004">
      <c r="B47" s="42" t="s">
        <v>9</v>
      </c>
      <c r="C47" s="8" t="s">
        <v>29</v>
      </c>
      <c r="D47" s="8">
        <v>374371</v>
      </c>
      <c r="E47" s="8">
        <v>223867</v>
      </c>
      <c r="F47" s="6" cm="1">
        <f t="array" ref="F47">IF($D$11=C47,_xlfn.SWITCH($C$11,"公立",D47,"私立",E47),"")</f>
        <v>374371</v>
      </c>
    </row>
    <row r="48" spans="2:6" s="3" customFormat="1" ht="10.5" hidden="1" x14ac:dyDescent="0.55000000000000004">
      <c r="B48" s="43"/>
      <c r="C48" s="8" t="s">
        <v>28</v>
      </c>
      <c r="D48" s="8">
        <v>374371</v>
      </c>
      <c r="E48" s="8">
        <v>234756</v>
      </c>
      <c r="F48" s="6" t="str" cm="1">
        <f t="array" ref="F48">IF($D$11=C48,_xlfn.SWITCH($C$11,"公立",D48,"私立",E48),"")</f>
        <v/>
      </c>
    </row>
    <row r="49" spans="2:6" s="3" customFormat="1" ht="10.5" hidden="1" x14ac:dyDescent="0.55000000000000004">
      <c r="B49" s="44"/>
      <c r="C49" s="8" t="s">
        <v>30</v>
      </c>
      <c r="D49" s="8">
        <v>374371</v>
      </c>
      <c r="E49" s="8">
        <v>1077425</v>
      </c>
      <c r="F49" s="6" t="str" cm="1">
        <f t="array" ref="F49">IF($D$11=C49,_xlfn.SWITCH($C$11,"公立",D49,"私立",E49),"")</f>
        <v/>
      </c>
    </row>
    <row r="50" spans="2:6" s="3" customFormat="1" ht="10.5" hidden="1" x14ac:dyDescent="0.55000000000000004">
      <c r="B50" s="3" t="s">
        <v>51</v>
      </c>
      <c r="C50" s="4"/>
      <c r="D50" s="4"/>
      <c r="E50" s="4"/>
      <c r="F50" s="4"/>
    </row>
    <row r="51" spans="2:6" s="3" customFormat="1" ht="10.5" hidden="1" x14ac:dyDescent="0.55000000000000004">
      <c r="B51" s="3" t="s">
        <v>52</v>
      </c>
      <c r="C51" s="4"/>
      <c r="D51" s="4"/>
      <c r="E51" s="4"/>
      <c r="F51" s="4"/>
    </row>
    <row r="52" spans="2:6" s="3" customFormat="1" ht="10.5" hidden="1" x14ac:dyDescent="0.55000000000000004">
      <c r="C52" s="4"/>
      <c r="D52" s="4"/>
      <c r="E52" s="4"/>
      <c r="F52" s="4"/>
    </row>
    <row r="53" spans="2:6" s="3" customFormat="1" ht="10.5" hidden="1" x14ac:dyDescent="0.55000000000000004">
      <c r="C53" s="4"/>
      <c r="D53" s="4"/>
      <c r="E53" s="4"/>
      <c r="F53" s="4"/>
    </row>
    <row r="54" spans="2:6" s="3" customFormat="1" ht="10.5" hidden="1" x14ac:dyDescent="0.55000000000000004">
      <c r="B54" s="3" t="s">
        <v>44</v>
      </c>
      <c r="C54" s="4"/>
      <c r="D54" s="4"/>
      <c r="E54" s="4"/>
      <c r="F54" s="4"/>
    </row>
    <row r="55" spans="2:6" s="3" customFormat="1" ht="10.5" hidden="1" x14ac:dyDescent="0.55000000000000004">
      <c r="B55" s="9" t="s">
        <v>37</v>
      </c>
      <c r="C55" s="8" t="s">
        <v>31</v>
      </c>
      <c r="D55" s="8" t="s">
        <v>14</v>
      </c>
      <c r="E55" s="8" t="s">
        <v>15</v>
      </c>
      <c r="F55" s="12" t="s">
        <v>27</v>
      </c>
    </row>
    <row r="56" spans="2:6" s="3" customFormat="1" ht="10.5" hidden="1" x14ac:dyDescent="0.55000000000000004">
      <c r="B56" s="42" t="s">
        <v>43</v>
      </c>
      <c r="C56" s="8" t="s">
        <v>29</v>
      </c>
      <c r="D56" s="8">
        <v>563700</v>
      </c>
      <c r="E56" s="8">
        <v>1027600</v>
      </c>
      <c r="F56" s="6" cm="1">
        <f t="array" ref="F56">IF($D$11=C56,_xlfn.SWITCH($C$11,"公立",D56,"私立",E56),"")</f>
        <v>563700</v>
      </c>
    </row>
    <row r="57" spans="2:6" s="3" customFormat="1" ht="10.5" hidden="1" x14ac:dyDescent="0.55000000000000004">
      <c r="B57" s="43"/>
      <c r="C57" s="8" t="s">
        <v>28</v>
      </c>
      <c r="D57" s="8">
        <v>554000</v>
      </c>
      <c r="E57" s="8">
        <v>1304800</v>
      </c>
      <c r="F57" s="6" t="str" cm="1">
        <f t="array" ref="F57">IF($D$11=C57,_xlfn.SWITCH($C$11,"公立",D57,"私立",E57),"")</f>
        <v/>
      </c>
    </row>
    <row r="58" spans="2:6" s="3" customFormat="1" ht="10.5" hidden="1" x14ac:dyDescent="0.55000000000000004">
      <c r="B58" s="44"/>
      <c r="C58" s="8" t="s">
        <v>30</v>
      </c>
      <c r="D58" s="8">
        <v>690800</v>
      </c>
      <c r="E58" s="8">
        <v>4328800</v>
      </c>
      <c r="F58" s="6" t="str" cm="1">
        <f t="array" ref="F58">IF($D$11=C58,_xlfn.SWITCH($C$11,"公立",D58,"私立",E58),"")</f>
        <v/>
      </c>
    </row>
    <row r="59" spans="2:6" s="3" customFormat="1" ht="10.5" hidden="1" x14ac:dyDescent="0.55000000000000004">
      <c r="B59" s="3" t="s">
        <v>47</v>
      </c>
      <c r="C59" s="4"/>
      <c r="D59" s="4"/>
      <c r="E59" s="4"/>
      <c r="F59" s="4"/>
    </row>
    <row r="60" spans="2:6" s="3" customFormat="1" ht="10.5" hidden="1" x14ac:dyDescent="0.55000000000000004">
      <c r="B60" s="3" t="s">
        <v>36</v>
      </c>
      <c r="C60" s="4"/>
      <c r="D60" s="4"/>
      <c r="E60" s="4"/>
      <c r="F60" s="4"/>
    </row>
    <row r="61" spans="2:6" s="3" customFormat="1" ht="10.5" hidden="1" x14ac:dyDescent="0.55000000000000004">
      <c r="C61" s="4"/>
      <c r="D61" s="4"/>
      <c r="E61" s="4"/>
      <c r="F61" s="4"/>
    </row>
    <row r="62" spans="2:6" s="3" customFormat="1" ht="10.5" hidden="1" x14ac:dyDescent="0.55000000000000004">
      <c r="B62" s="21"/>
      <c r="C62" s="4"/>
      <c r="D62" s="4"/>
      <c r="E62" s="4"/>
      <c r="F62" s="4"/>
    </row>
    <row r="63" spans="2:6" s="3" customFormat="1" ht="10.5" hidden="1" x14ac:dyDescent="0.55000000000000004">
      <c r="B63" s="3" t="s">
        <v>45</v>
      </c>
      <c r="C63" s="4"/>
      <c r="D63" s="4"/>
      <c r="E63" s="4"/>
      <c r="F63" s="4"/>
    </row>
    <row r="64" spans="2:6" s="3" customFormat="1" ht="10.5" hidden="1" x14ac:dyDescent="0.55000000000000004">
      <c r="B64" s="9" t="s">
        <v>37</v>
      </c>
      <c r="C64" s="8" t="s">
        <v>38</v>
      </c>
      <c r="D64" s="8" t="s">
        <v>1</v>
      </c>
      <c r="E64" s="8"/>
      <c r="F64" s="12" t="s">
        <v>27</v>
      </c>
    </row>
    <row r="65" spans="2:6" s="3" customFormat="1" ht="10.5" hidden="1" x14ac:dyDescent="0.55000000000000004">
      <c r="B65" s="42" t="s">
        <v>43</v>
      </c>
      <c r="C65" s="8" t="s">
        <v>39</v>
      </c>
      <c r="D65" s="8">
        <v>424300</v>
      </c>
      <c r="E65" s="8"/>
      <c r="F65" s="6">
        <f>IF($E$11=C65,D65,"")</f>
        <v>424300</v>
      </c>
    </row>
    <row r="66" spans="2:6" s="3" customFormat="1" ht="10.5" hidden="1" x14ac:dyDescent="0.55000000000000004">
      <c r="B66" s="43"/>
      <c r="C66" s="8" t="s">
        <v>41</v>
      </c>
      <c r="D66" s="8">
        <v>836900</v>
      </c>
      <c r="E66" s="8"/>
      <c r="F66" s="6" t="str">
        <f t="shared" ref="F66:F67" si="0">IF($E$11=C66,D66,"")</f>
        <v/>
      </c>
    </row>
    <row r="67" spans="2:6" s="3" customFormat="1" ht="10.5" hidden="1" x14ac:dyDescent="0.55000000000000004">
      <c r="B67" s="44"/>
      <c r="C67" s="8" t="s">
        <v>40</v>
      </c>
      <c r="D67" s="8">
        <v>1071800</v>
      </c>
      <c r="E67" s="8"/>
      <c r="F67" s="6" t="str">
        <f t="shared" si="0"/>
        <v/>
      </c>
    </row>
    <row r="68" spans="2:6" s="3" customFormat="1" ht="10.5" hidden="1" x14ac:dyDescent="0.55000000000000004">
      <c r="B68" s="3" t="s">
        <v>47</v>
      </c>
      <c r="C68" s="4"/>
      <c r="D68" s="4"/>
      <c r="E68" s="4"/>
      <c r="F68" s="4"/>
    </row>
    <row r="69" spans="2:6" s="3" customFormat="1" ht="10.5" hidden="1" x14ac:dyDescent="0.55000000000000004">
      <c r="B69" s="3" t="s">
        <v>42</v>
      </c>
      <c r="C69" s="4"/>
      <c r="D69" s="4"/>
      <c r="E69" s="4"/>
      <c r="F69" s="4"/>
    </row>
    <row r="70" spans="2:6" ht="13" hidden="1" x14ac:dyDescent="0.55000000000000004">
      <c r="C70" s="1"/>
      <c r="D70" s="1"/>
      <c r="E70" s="1"/>
      <c r="F70" s="1"/>
    </row>
    <row r="71" spans="2:6" ht="13" hidden="1" x14ac:dyDescent="0.55000000000000004">
      <c r="C71" s="1"/>
      <c r="D71" s="1"/>
      <c r="E71" s="1"/>
      <c r="F71" s="1"/>
    </row>
    <row r="72" spans="2:6" ht="13" hidden="1" x14ac:dyDescent="0.55000000000000004">
      <c r="B72" s="24" t="s">
        <v>72</v>
      </c>
      <c r="C72" s="25"/>
      <c r="D72" s="1"/>
      <c r="E72" s="1"/>
      <c r="F72" s="1"/>
    </row>
    <row r="73" spans="2:6" ht="13" hidden="1" x14ac:dyDescent="0.55000000000000004">
      <c r="B73" s="9" t="s">
        <v>37</v>
      </c>
      <c r="C73" s="26" t="s">
        <v>57</v>
      </c>
      <c r="D73" s="1"/>
      <c r="E73" s="1"/>
      <c r="F73" s="1"/>
    </row>
    <row r="74" spans="2:6" ht="13" hidden="1" x14ac:dyDescent="0.55000000000000004">
      <c r="B74" s="27" t="s">
        <v>48</v>
      </c>
      <c r="C74" s="7">
        <v>407600</v>
      </c>
      <c r="D74" s="1"/>
      <c r="E74" s="1"/>
      <c r="F74" s="1"/>
    </row>
    <row r="75" spans="2:6" ht="13" hidden="1" x14ac:dyDescent="0.55000000000000004">
      <c r="B75" s="27" t="s">
        <v>49</v>
      </c>
      <c r="C75" s="7">
        <v>375900</v>
      </c>
      <c r="D75" s="1"/>
      <c r="E75" s="1"/>
      <c r="F75" s="1"/>
    </row>
    <row r="76" spans="2:6" ht="13" hidden="1" x14ac:dyDescent="0.55000000000000004">
      <c r="B76" s="3" t="s">
        <v>60</v>
      </c>
      <c r="C76" s="4"/>
      <c r="D76" s="4"/>
      <c r="E76" s="4"/>
      <c r="F76" s="4"/>
    </row>
    <row r="77" spans="2:6" ht="17.5" hidden="1" customHeight="1" x14ac:dyDescent="0.55000000000000004">
      <c r="C77" s="1"/>
      <c r="D77" s="1"/>
      <c r="E77" s="1"/>
      <c r="F77" s="1"/>
    </row>
    <row r="78" spans="2:6" ht="17.5" customHeight="1" x14ac:dyDescent="0.55000000000000004">
      <c r="C78" s="1"/>
      <c r="D78" s="1"/>
      <c r="E78" s="1"/>
      <c r="F78" s="1"/>
    </row>
    <row r="79" spans="2:6" ht="17.5" customHeight="1" x14ac:dyDescent="0.55000000000000004">
      <c r="C79" s="1"/>
      <c r="D79" s="1"/>
      <c r="E79" s="1"/>
      <c r="F79" s="1"/>
    </row>
    <row r="80" spans="2:6" ht="17.5" customHeight="1" x14ac:dyDescent="0.55000000000000004">
      <c r="C80" s="1"/>
      <c r="D80" s="1"/>
      <c r="E80" s="1"/>
      <c r="F80" s="1"/>
    </row>
  </sheetData>
  <sheetProtection algorithmName="SHA-512" hashValue="1lZwWxKee9aputGP1Ody8bU/6/a/JsvSZO+5mx7qtkkPZw3bc/Pll62TG1lf+kBn1gA/gI6Srjc65CmdgikOjw==" saltValue="R/YdW/eIrv3UONe9dnPY4w==" spinCount="100000" sheet="1" objects="1" scenarios="1" selectLockedCells="1"/>
  <mergeCells count="15">
    <mergeCell ref="B1:L1"/>
    <mergeCell ref="H15:K17"/>
    <mergeCell ref="L15:L17"/>
    <mergeCell ref="B22:L22"/>
    <mergeCell ref="B56:B58"/>
    <mergeCell ref="B18:E18"/>
    <mergeCell ref="B12:E12"/>
    <mergeCell ref="H6:K6"/>
    <mergeCell ref="H7:H12"/>
    <mergeCell ref="B65:B67"/>
    <mergeCell ref="B47:B49"/>
    <mergeCell ref="B26:B28"/>
    <mergeCell ref="B29:B34"/>
    <mergeCell ref="B35:B37"/>
    <mergeCell ref="B38:B40"/>
  </mergeCells>
  <phoneticPr fontId="1"/>
  <dataValidations count="5">
    <dataValidation type="list" allowBlank="1" showInputMessage="1" showErrorMessage="1" sqref="C7:C11" xr:uid="{C08E0E34-C8C2-4CC4-A4A2-0054F226D8E7}">
      <formula1>"公立,私立"</formula1>
    </dataValidation>
    <dataValidation type="list" allowBlank="1" showInputMessage="1" showErrorMessage="1" sqref="D11" xr:uid="{DE3378DB-B970-4B29-8F9E-E3192AB2ABB3}">
      <formula1>"文系,理系,医歯系"</formula1>
    </dataValidation>
    <dataValidation type="list" allowBlank="1" showInputMessage="1" showErrorMessage="1" sqref="F9:F10 F7" xr:uid="{B3A5A8A2-0DB8-4D4B-B17F-D499F4115C1D}">
      <formula1>"0,1,2,3"</formula1>
    </dataValidation>
    <dataValidation type="list" allowBlank="1" showInputMessage="1" showErrorMessage="1" sqref="F8 F11" xr:uid="{EA99CFA3-525D-4415-B166-DEACB3BC433D}">
      <formula1>"0,1,2,3,4,5,6"</formula1>
    </dataValidation>
    <dataValidation type="list" allowBlank="1" showInputMessage="1" showErrorMessage="1" sqref="E11" xr:uid="{D7B9B4DF-D20F-455D-A419-1A2626A30462}">
      <formula1>"自宅,学寮,アパート等"</formula1>
    </dataValidation>
  </dataValidations>
  <pageMargins left="0.7" right="0.7" top="0.75" bottom="0.75" header="0.3" footer="0.3"/>
  <pageSetup paperSize="9" scale="91" orientation="landscape"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教育費算出シートについて</vt:lpstr>
      <vt:lpstr>教育費算出シート</vt:lpstr>
      <vt:lpstr>教育費算出シート!Print_Area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2025-06-16T02:10:35Z</cp:lastPrinted>
  <dcterms:created xsi:type="dcterms:W3CDTF">2025-06-06T23:41:29Z</dcterms:created>
  <dcterms:modified xsi:type="dcterms:W3CDTF">2025-06-26T23:18:37Z</dcterms:modified>
</cp:coreProperties>
</file>